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microsoft\Downloads\"/>
    </mc:Choice>
  </mc:AlternateContent>
  <xr:revisionPtr revIDLastSave="0" documentId="11_503F03ABA5E15D43380117D5F7DF07CAB654F5AE" xr6:coauthVersionLast="47" xr6:coauthVersionMax="47" xr10:uidLastSave="{00000000-0000-0000-0000-000000000000}"/>
  <bookViews>
    <workbookView xWindow="-120" yWindow="-120" windowWidth="23280" windowHeight="14880" tabRatio="500" xr2:uid="{00000000-000D-0000-FFFF-FFFF00000000}"/>
  </bookViews>
  <sheets>
    <sheet name="Instructions" sheetId="1" r:id="rId1"/>
    <sheet name="Assumptions" sheetId="2" r:id="rId2"/>
    <sheet name="Forecas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5" i="3" l="1"/>
  <c r="N30" i="3" s="1"/>
  <c r="M25" i="3"/>
  <c r="M30" i="3" s="1"/>
  <c r="L25" i="3"/>
  <c r="L30" i="3" s="1"/>
  <c r="K25" i="3"/>
  <c r="K30" i="3" s="1"/>
  <c r="J25" i="3"/>
  <c r="J30" i="3" s="1"/>
  <c r="I25" i="3"/>
  <c r="I30" i="3" s="1"/>
  <c r="H25" i="3"/>
  <c r="H30" i="3" s="1"/>
  <c r="G25" i="3"/>
  <c r="G30" i="3" s="1"/>
  <c r="F25" i="3"/>
  <c r="F30" i="3" s="1"/>
  <c r="E25" i="3"/>
  <c r="E30" i="3" s="1"/>
  <c r="D25" i="3"/>
  <c r="D30" i="3" s="1"/>
  <c r="C25" i="3"/>
  <c r="C30" i="3" s="1"/>
  <c r="B25" i="3"/>
  <c r="B30" i="3" s="1"/>
  <c r="N15" i="3"/>
  <c r="N27" i="3" s="1"/>
  <c r="M15" i="3"/>
  <c r="M27" i="3" s="1"/>
  <c r="L15" i="3"/>
  <c r="L27" i="3" s="1"/>
  <c r="K15" i="3"/>
  <c r="K27" i="3" s="1"/>
  <c r="J15" i="3"/>
  <c r="J27" i="3" s="1"/>
  <c r="I15" i="3"/>
  <c r="I27" i="3" s="1"/>
  <c r="H15" i="3"/>
  <c r="H27" i="3" s="1"/>
  <c r="G15" i="3"/>
  <c r="G27" i="3" s="1"/>
  <c r="F15" i="3"/>
  <c r="F27" i="3" s="1"/>
  <c r="E15" i="3"/>
  <c r="E27" i="3" s="1"/>
  <c r="D15" i="3"/>
  <c r="D27" i="3" s="1"/>
  <c r="C15" i="3"/>
  <c r="C27" i="3" s="1"/>
  <c r="B15" i="3"/>
  <c r="B27" i="3" s="1"/>
  <c r="B8" i="3"/>
  <c r="B29" i="3" s="1"/>
  <c r="N6" i="3"/>
  <c r="M6" i="3"/>
  <c r="L6" i="3"/>
  <c r="K6" i="3"/>
  <c r="J6" i="3"/>
  <c r="I6" i="3"/>
  <c r="H6" i="3"/>
  <c r="G6" i="3"/>
  <c r="F6" i="3"/>
  <c r="E6" i="3"/>
  <c r="D6" i="3"/>
  <c r="C6" i="3"/>
  <c r="B6" i="3"/>
  <c r="A3" i="3"/>
  <c r="A2" i="3"/>
  <c r="C18" i="2"/>
  <c r="B31" i="3" l="1"/>
  <c r="B33" i="3" s="1"/>
  <c r="C8" i="3"/>
  <c r="C29" i="3" s="1"/>
  <c r="C31" i="3" l="1"/>
  <c r="C33" i="3" s="1"/>
  <c r="D8" i="3"/>
  <c r="D29" i="3" s="1"/>
  <c r="E8" i="3" l="1"/>
  <c r="E29" i="3" s="1"/>
  <c r="D31" i="3"/>
  <c r="D33" i="3" s="1"/>
  <c r="F8" i="3" l="1"/>
  <c r="F29" i="3" s="1"/>
  <c r="E31" i="3"/>
  <c r="E33" i="3" s="1"/>
  <c r="G8" i="3" l="1"/>
  <c r="G29" i="3" s="1"/>
  <c r="F31" i="3"/>
  <c r="F33" i="3" s="1"/>
  <c r="H8" i="3" l="1"/>
  <c r="H29" i="3" s="1"/>
  <c r="G31" i="3"/>
  <c r="G33" i="3" s="1"/>
  <c r="I8" i="3" l="1"/>
  <c r="I29" i="3" s="1"/>
  <c r="H31" i="3"/>
  <c r="H33" i="3" s="1"/>
  <c r="I31" i="3" l="1"/>
  <c r="I33" i="3" s="1"/>
  <c r="J8" i="3"/>
  <c r="J29" i="3" s="1"/>
  <c r="J31" i="3" l="1"/>
  <c r="J33" i="3" s="1"/>
  <c r="K8" i="3"/>
  <c r="K29" i="3" s="1"/>
  <c r="K31" i="3" l="1"/>
  <c r="K33" i="3" s="1"/>
  <c r="L8" i="3"/>
  <c r="L29" i="3" s="1"/>
  <c r="L31" i="3" l="1"/>
  <c r="L33" i="3" s="1"/>
  <c r="M8" i="3"/>
  <c r="M29" i="3" s="1"/>
  <c r="M31" i="3" l="1"/>
  <c r="M33" i="3" s="1"/>
  <c r="N8" i="3"/>
  <c r="N29" i="3" s="1"/>
  <c r="N31" i="3" s="1"/>
  <c r="N33" i="3" s="1"/>
</calcChain>
</file>

<file path=xl/sharedStrings.xml><?xml version="1.0" encoding="utf-8"?>
<sst xmlns="http://schemas.openxmlformats.org/spreadsheetml/2006/main" count="93" uniqueCount="89">
  <si>
    <t>numetix</t>
  </si>
  <si>
    <t>13-Week Cash Flow Forecast — Template</t>
  </si>
  <si>
    <t>Operational cash management for service firms. Update weekly. Surfaces cash gaps before they hit the bank account.</t>
  </si>
  <si>
    <t>HOW TO USE THIS TEMPLATE</t>
  </si>
  <si>
    <t>1. Open the Assumptions sheet. Enter your firm's name, the week-1 start date, and your opening cash balance.</t>
  </si>
  <si>
    <t>2. Open the Forecast sheet. Replace the sample values with your firm's expected inflows and outflows for each of the next 13 weeks.</t>
  </si>
  <si>
    <t>3. The Closing Cash, Runway, and Status rows calculate automatically. The Status row colour-codes Comfortable, Watch, and Alert.</t>
  </si>
  <si>
    <t>4. Update weekly. Drop the completed week, replace projections with actuals, and add a new week at the far end of the window.</t>
  </si>
  <si>
    <t>SHEETS IN THIS WORKBOOK</t>
  </si>
  <si>
    <t xml:space="preserve">   •   Instructions — this page</t>
  </si>
  <si>
    <t xml:space="preserve">   •   Assumptions — top-level inputs (firm name, opening cash, threshold definitions)</t>
  </si>
  <si>
    <t xml:space="preserve">   •   Forecast — the 13-week grid with line items by week</t>
  </si>
  <si>
    <t>RUNWAY THRESHOLDS</t>
  </si>
  <si>
    <t>Closing cash divided by average weekly outflows gives weeks of runway.</t>
  </si>
  <si>
    <t>COMFORTABLE — 12+ weeks of runway. No immediate action required.</t>
  </si>
  <si>
    <t>WATCH — 8 to 12 weeks. Review AR aging, accelerate collections.</t>
  </si>
  <si>
    <t>ALERT — Under 8 weeks. Activate the four responses immediately.</t>
  </si>
  <si>
    <t>THE FOUR RESPONSES WHEN ALERT HITS</t>
  </si>
  <si>
    <t xml:space="preserve">   •   1.  Accelerate AR — early payment discounts, direct outreach on past-due invoices, structured payment plans</t>
  </si>
  <si>
    <t xml:space="preserve">   •   2.  Pull forward invoiceable WIP — trigger milestone billing early, consolidate T&amp;M time entries into invoices</t>
  </si>
  <si>
    <t xml:space="preserve">   •   3.  Defer non-essential outflows — software annual renewals, discretionary travel, capital purchases</t>
  </si>
  <si>
    <t xml:space="preserve">   •   4.  Have the credit conversation at 12 weeks, not 4 — preserve negotiating leverage with lenders</t>
  </si>
  <si>
    <t>COLOUR LEGEND</t>
  </si>
  <si>
    <t>Light blue cells — type your values here</t>
  </si>
  <si>
    <t>White cells — calculated automatically, do not overwrite</t>
  </si>
  <si>
    <t>Pale blue band — closing cash position (headline figure)</t>
  </si>
  <si>
    <t>Built by Numetix.   Expert-led. AI-powered. Human review.   numetix.ai</t>
  </si>
  <si>
    <t>Forecast Assumptions</t>
  </si>
  <si>
    <t>Top-level inputs that drive the Forecast sheet. Edit the light blue cells; white cells calculate automatically.</t>
  </si>
  <si>
    <t>COMPANY SETUP</t>
  </si>
  <si>
    <t>Company name</t>
  </si>
  <si>
    <t>Sample Service Firm Inc.</t>
  </si>
  <si>
    <t>Pulled into the Forecast sheet title</t>
  </si>
  <si>
    <t>Forecast start date (Week 1)</t>
  </si>
  <si>
    <t>2026-06-01</t>
  </si>
  <si>
    <t>First day of the 13-week window</t>
  </si>
  <si>
    <t>Currency</t>
  </si>
  <si>
    <t>USD</t>
  </si>
  <si>
    <t>Currency symbol shown in headers</t>
  </si>
  <si>
    <t>OPENING CASH POSITION</t>
  </si>
  <si>
    <t>Starting cash balance (Week 1 opening)</t>
  </si>
  <si>
    <t>Bank balance at start of Week 1</t>
  </si>
  <si>
    <t>Comfortable threshold (minimum weeks)</t>
  </si>
  <si>
    <t>Closing cash / weekly outflows ≥ this value</t>
  </si>
  <si>
    <t>Watch threshold (minimum weeks)</t>
  </si>
  <si>
    <t>Below the Comfortable level but at or above this</t>
  </si>
  <si>
    <t>Average weekly outflow (used for runway)</t>
  </si>
  <si>
    <t>Default $30,000. Override to reflect normal-state burn.</t>
  </si>
  <si>
    <t>Calculated 13-week average (reference only)</t>
  </si>
  <si>
    <t>Average of Forecast total outflows. Compare with your override.</t>
  </si>
  <si>
    <t>NOTES</t>
  </si>
  <si>
    <t>Average weekly outflow drives the runway calculation. Default is $30,000. Override based on your firm's normal-state weekly burn (excluding one-off events like quarterly tax, annual renewals, or insurance lump sums).</t>
  </si>
  <si>
    <t>All sample numbers can be overwritten. The Forecast sheet auto-recalculates the moment a value changes.</t>
  </si>
  <si>
    <t>LINE ITEM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</si>
  <si>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</si>
  <si>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</si>
  <si>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</si>
  <si>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</si>
  <si>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</si>
  <si>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</si>
  <si>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</si>
  <si>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</si>
  <si>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</si>
  <si>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</si>
  <si>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</si>
  <si>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</si>
  <si>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</si>
  <si>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Week of</t>
  </si>
  <si>
    <t>Opening cash</t>
  </si>
  <si>
    <t>CASH INFLOWS</t>
  </si>
  <si>
    <t>Retainer revenue</t>
  </si>
  <si>
    <t>Milestone payments</t>
  </si>
  <si>
    <t>T&amp;M collections</t>
  </si>
  <si>
    <t>Other inflows</t>
  </si>
  <si>
    <t>Total inflows</t>
  </si>
  <si>
    <t>CASH OUTFLOWS</t>
  </si>
  <si>
    <t>Payroll</t>
  </si>
  <si>
    <t>Estimated tax</t>
  </si>
  <si>
    <t>Rent &amp; utilities</t>
  </si>
  <si>
    <t>Software &amp; subscriptions</t>
  </si>
  <si>
    <t>Contractor &amp; professional fees</t>
  </si>
  <si>
    <t>Insurance</t>
  </si>
  <si>
    <t>Other operating</t>
  </si>
  <si>
    <t>Total outflows</t>
  </si>
  <si>
    <t>Net cash movement</t>
  </si>
  <si>
    <t>CLOSING CASH</t>
  </si>
  <si>
    <t>_outflows_ref</t>
  </si>
  <si>
    <t>Runway (weeks)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</si>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</sst>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\$#,##0;&quot;($&quot;#,##0\);\-"/>
    <numFmt numFmtId="166" formatCode="d\ mmm"/>
    <numFmt numFmtId="167" formatCode="0.0"/>
  </numFmts>
  <fonts count="25" x14ac:knownFonts="1">
    <font>
      <sz val="11"/>
      <color theme="1"/>
      <name val="Calibri"/>
      <family val="2"/>
      <charset val="1"/>
    </font>
    <font>
      <b/>
      <sz val="22"/>
      <color rgb="FF56A9F2"/>
      <name val="Arial"/>
      <charset val="1"/>
    </font>
    <font>
      <b/>
      <sz val="18"/>
      <color rgb="FF0F172A"/>
      <name val="Arial"/>
      <charset val="1"/>
    </font>
    <font>
      <i/>
      <sz val="11"/>
      <color rgb="FF475569"/>
      <name val="Arial"/>
      <charset val="1"/>
    </font>
    <font>
      <b/>
      <sz val="12"/>
      <color rgb="FF0B4F8C"/>
      <name val="Arial"/>
      <charset val="1"/>
    </font>
    <font>
      <sz val="10"/>
      <color rgb="FF0F172A"/>
      <name val="Arial"/>
      <charset val="1"/>
    </font>
    <font>
      <b/>
      <sz val="10"/>
      <color rgb="FF15803D"/>
      <name val="Arial"/>
      <charset val="1"/>
    </font>
    <font>
      <b/>
      <sz val="10"/>
      <color rgb="FFB45309"/>
      <name val="Arial"/>
      <charset val="1"/>
    </font>
    <font>
      <b/>
      <sz val="10"/>
      <color rgb="FFB91C1C"/>
      <name val="Arial"/>
      <charset val="1"/>
    </font>
    <font>
      <i/>
      <sz val="9"/>
      <color rgb="FF94A3B8"/>
      <name val="Arial"/>
      <charset val="1"/>
    </font>
    <font>
      <b/>
      <sz val="16"/>
      <color rgb="FF0F172A"/>
      <name val="Arial"/>
      <charset val="1"/>
    </font>
    <font>
      <i/>
      <sz val="10"/>
      <color rgb="FF475569"/>
      <name val="Arial"/>
      <charset val="1"/>
    </font>
    <font>
      <b/>
      <sz val="11"/>
      <color rgb="FF0B4F8C"/>
      <name val="Arial"/>
      <charset val="1"/>
    </font>
    <font>
      <b/>
      <sz val="10"/>
      <color rgb="FF0F172A"/>
      <name val="Arial"/>
      <charset val="1"/>
    </font>
    <font>
      <i/>
      <sz val="9"/>
      <color rgb="FF475569"/>
      <name val="Arial"/>
      <charset val="1"/>
    </font>
    <font>
      <b/>
      <sz val="20"/>
      <color rgb="FF56A9F2"/>
      <name val="Arial"/>
      <charset val="1"/>
    </font>
    <font>
      <b/>
      <sz val="15"/>
      <color rgb="FF0F172A"/>
      <name val="Arial"/>
      <charset val="1"/>
    </font>
    <font>
      <b/>
      <sz val="10"/>
      <color rgb="FFFFFFFF"/>
      <name val="Arial"/>
      <charset val="1"/>
    </font>
    <font>
      <b/>
      <sz val="11"/>
      <color rgb="FFFFFFFF"/>
      <name val="Arial"/>
      <charset val="1"/>
    </font>
    <font>
      <i/>
      <sz val="10"/>
      <color rgb="FF0F172A"/>
      <name val="Arial"/>
      <charset val="1"/>
    </font>
    <font>
      <b/>
      <sz val="10"/>
      <color rgb="FF0B4F8C"/>
      <name val="Arial"/>
      <charset val="1"/>
    </font>
    <font>
      <sz val="10"/>
      <color rgb="FF475569"/>
      <name val="Arial"/>
      <charset val="1"/>
    </font>
    <font>
      <b/>
      <sz val="10"/>
      <color rgb="FF475569"/>
      <name val="Arial"/>
      <charset val="1"/>
    </font>
    <font>
      <b/>
      <sz val="11"/>
      <color rgb="FF0F172A"/>
      <name val="Arial"/>
      <charset val="1"/>
    </font>
    <font>
      <b/>
      <sz val="9"/>
      <color rgb="FF0F172A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F1F5F9"/>
        <bgColor rgb="FFE0F2FE"/>
      </patternFill>
    </fill>
    <fill>
      <patternFill patternType="solid">
        <fgColor rgb="FFD1FAE5"/>
        <bgColor rgb="FFE0F2FE"/>
      </patternFill>
    </fill>
    <fill>
      <patternFill patternType="solid">
        <fgColor rgb="FFFEF3C7"/>
        <bgColor rgb="FFFEE2E2"/>
      </patternFill>
    </fill>
    <fill>
      <patternFill patternType="solid">
        <fgColor rgb="FFFEE2E2"/>
        <bgColor rgb="FFFEF3C7"/>
      </patternFill>
    </fill>
    <fill>
      <patternFill patternType="solid">
        <fgColor rgb="FFE0F2FE"/>
        <bgColor rgb="FFDBEAFE"/>
      </patternFill>
    </fill>
    <fill>
      <patternFill patternType="solid">
        <fgColor rgb="FFFFFFFF"/>
        <bgColor rgb="FFF1F5F9"/>
      </patternFill>
    </fill>
    <fill>
      <patternFill patternType="solid">
        <fgColor rgb="FFDBEAFE"/>
        <bgColor rgb="FFE2E8F0"/>
      </patternFill>
    </fill>
    <fill>
      <patternFill patternType="solid">
        <fgColor rgb="FF0B4F8C"/>
        <bgColor rgb="FF0066CC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0B4F8C"/>
      </bottom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/>
      <right/>
      <top style="thin">
        <color rgb="FFE2E8F0"/>
      </top>
      <bottom/>
      <diagonal/>
    </border>
    <border>
      <left/>
      <right/>
      <top style="medium">
        <color rgb="FF0B4F8C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6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12" fillId="2" borderId="0" xfId="0" applyFont="1" applyFill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1" xfId="0" applyBorder="1"/>
    <xf numFmtId="0" fontId="5" fillId="0" borderId="0" xfId="0" applyFont="1" applyAlignment="1">
      <alignment horizontal="left" vertical="center" indent="1"/>
    </xf>
    <xf numFmtId="0" fontId="0" fillId="3" borderId="0" xfId="0" applyFill="1"/>
    <xf numFmtId="0" fontId="6" fillId="3" borderId="0" xfId="0" applyFont="1" applyFill="1" applyAlignment="1">
      <alignment horizontal="left" vertical="center" indent="1"/>
    </xf>
    <xf numFmtId="0" fontId="0" fillId="4" borderId="0" xfId="0" applyFill="1"/>
    <xf numFmtId="0" fontId="7" fillId="4" borderId="0" xfId="0" applyFont="1" applyFill="1" applyAlignment="1">
      <alignment horizontal="left" vertical="center" indent="1"/>
    </xf>
    <xf numFmtId="0" fontId="0" fillId="5" borderId="0" xfId="0" applyFill="1"/>
    <xf numFmtId="0" fontId="8" fillId="5" borderId="0" xfId="0" applyFont="1" applyFill="1" applyAlignment="1">
      <alignment horizontal="left" vertical="center" indent="1"/>
    </xf>
    <xf numFmtId="0" fontId="0" fillId="6" borderId="0" xfId="0" applyFill="1"/>
    <xf numFmtId="0" fontId="5" fillId="6" borderId="0" xfId="0" applyFont="1" applyFill="1" applyAlignment="1">
      <alignment horizontal="left" vertical="center" indent="1"/>
    </xf>
    <xf numFmtId="0" fontId="0" fillId="7" borderId="0" xfId="0" applyFill="1"/>
    <xf numFmtId="0" fontId="5" fillId="7" borderId="0" xfId="0" applyFont="1" applyFill="1" applyAlignment="1">
      <alignment horizontal="left" vertical="center" indent="1"/>
    </xf>
    <xf numFmtId="0" fontId="0" fillId="8" borderId="0" xfId="0" applyFill="1"/>
    <xf numFmtId="0" fontId="5" fillId="8" borderId="0" xfId="0" applyFont="1" applyFill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3" fillId="6" borderId="2" xfId="0" applyFont="1" applyFill="1" applyBorder="1" applyAlignment="1">
      <alignment horizontal="center" vertical="center"/>
    </xf>
    <xf numFmtId="164" fontId="13" fillId="6" borderId="2" xfId="0" applyNumberFormat="1" applyFont="1" applyFill="1" applyBorder="1" applyAlignment="1">
      <alignment horizontal="center" vertical="center"/>
    </xf>
    <xf numFmtId="165" fontId="13" fillId="6" borderId="2" xfId="0" applyNumberFormat="1" applyFont="1" applyFill="1" applyBorder="1" applyAlignment="1">
      <alignment horizontal="center" vertical="center"/>
    </xf>
    <xf numFmtId="1" fontId="13" fillId="6" borderId="2" xfId="0" applyNumberFormat="1" applyFont="1" applyFill="1" applyBorder="1" applyAlignment="1">
      <alignment horizontal="center" vertical="center"/>
    </xf>
    <xf numFmtId="165" fontId="13" fillId="7" borderId="2" xfId="0" applyNumberFormat="1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left" vertical="center" indent="1"/>
    </xf>
    <xf numFmtId="0" fontId="18" fillId="9" borderId="2" xfId="0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right" vertical="center" indent="1"/>
    </xf>
    <xf numFmtId="0" fontId="20" fillId="2" borderId="0" xfId="0" applyFont="1" applyFill="1" applyAlignment="1">
      <alignment horizontal="left" vertical="center" indent="1"/>
    </xf>
    <xf numFmtId="0" fontId="0" fillId="2" borderId="0" xfId="0" applyFill="1"/>
    <xf numFmtId="0" fontId="21" fillId="0" borderId="0" xfId="0" applyFont="1" applyAlignment="1">
      <alignment horizontal="left" vertical="center" indent="2"/>
    </xf>
    <xf numFmtId="165" fontId="5" fillId="6" borderId="0" xfId="0" applyNumberFormat="1" applyFont="1" applyFill="1" applyAlignment="1">
      <alignment horizontal="right" vertical="center" indent="1"/>
    </xf>
    <xf numFmtId="0" fontId="13" fillId="0" borderId="3" xfId="0" applyFont="1" applyBorder="1" applyAlignment="1">
      <alignment horizontal="left" vertical="center" indent="1"/>
    </xf>
    <xf numFmtId="165" fontId="13" fillId="0" borderId="3" xfId="0" applyNumberFormat="1" applyFont="1" applyBorder="1" applyAlignment="1">
      <alignment horizontal="right" vertical="center" indent="1"/>
    </xf>
    <xf numFmtId="0" fontId="22" fillId="0" borderId="4" xfId="0" applyFont="1" applyBorder="1" applyAlignment="1">
      <alignment horizontal="left" vertical="center" indent="1"/>
    </xf>
    <xf numFmtId="165" fontId="13" fillId="0" borderId="4" xfId="0" applyNumberFormat="1" applyFont="1" applyBorder="1" applyAlignment="1">
      <alignment horizontal="right" vertical="center" indent="1"/>
    </xf>
    <xf numFmtId="0" fontId="23" fillId="8" borderId="0" xfId="0" applyFont="1" applyFill="1" applyAlignment="1">
      <alignment horizontal="left" vertical="center" indent="1"/>
    </xf>
    <xf numFmtId="165" fontId="23" fillId="8" borderId="0" xfId="0" applyNumberFormat="1" applyFont="1" applyFill="1" applyAlignment="1">
      <alignment horizontal="right" vertical="center" indent="1"/>
    </xf>
    <xf numFmtId="165" fontId="0" fillId="0" borderId="0" xfId="0" applyNumberFormat="1"/>
    <xf numFmtId="0" fontId="21" fillId="0" borderId="0" xfId="0" applyFont="1" applyAlignment="1">
      <alignment horizontal="left" vertical="center" indent="1"/>
    </xf>
    <xf numFmtId="167" fontId="5" fillId="0" borderId="0" xfId="0" applyNumberFormat="1" applyFont="1" applyAlignment="1">
      <alignment horizontal="right" vertical="center" indent="1"/>
    </xf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/>
        <sz val="9"/>
        <color rgb="FFB91C1C"/>
        <name val="Arial"/>
        <charset val="1"/>
      </font>
      <fill>
        <patternFill>
          <bgColor rgb="FFFEE2E2"/>
        </patternFill>
      </fill>
    </dxf>
    <dxf>
      <font>
        <b/>
        <sz val="9"/>
        <color rgb="FFB45309"/>
        <name val="Arial"/>
        <charset val="1"/>
      </font>
      <fill>
        <patternFill>
          <bgColor rgb="FFFEF3C7"/>
        </patternFill>
      </fill>
    </dxf>
    <dxf>
      <font>
        <b/>
        <sz val="9"/>
        <color rgb="FF15803D"/>
        <name val="Arial"/>
        <charset val="1"/>
      </font>
      <fill>
        <patternFill>
          <bgColor rgb="FFD1FAE5"/>
        </patternFill>
      </fill>
    </dxf>
    <dxf>
      <font>
        <b/>
        <sz val="10"/>
        <color rgb="FFB91C1C"/>
        <name val="Arial"/>
        <charset val="1"/>
      </font>
    </dxf>
    <dxf>
      <font>
        <b/>
        <sz val="11"/>
        <color rgb="FFB91C1C"/>
        <name val="Arial"/>
        <charset val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5803D"/>
      <rgbColor rgb="FF000080"/>
      <rgbColor rgb="FF808000"/>
      <rgbColor rgb="FF800080"/>
      <rgbColor rgb="FF008080"/>
      <rgbColor rgb="FFC0C0C0"/>
      <rgbColor rgb="FF808080"/>
      <rgbColor rgb="FF9999FF"/>
      <rgbColor rgb="FFB45309"/>
      <rgbColor rgb="FFFEF3C7"/>
      <rgbColor rgb="FFE0F2FE"/>
      <rgbColor rgb="FF660066"/>
      <rgbColor rgb="FFFF8080"/>
      <rgbColor rgb="FF0066CC"/>
      <rgbColor rgb="FFE2E8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AFE"/>
      <rgbColor rgb="FFD1FAE5"/>
      <rgbColor rgb="FFF1F5F9"/>
      <rgbColor rgb="FF99CCFF"/>
      <rgbColor rgb="FFFF99CC"/>
      <rgbColor rgb="FFCC99FF"/>
      <rgbColor rgb="FFFEE2E2"/>
      <rgbColor rgb="FF3366FF"/>
      <rgbColor rgb="FF56A9F2"/>
      <rgbColor rgb="FF99CC00"/>
      <rgbColor rgb="FFFFCC00"/>
      <rgbColor rgb="FFFF9900"/>
      <rgbColor rgb="FFFF6600"/>
      <rgbColor rgb="FF475569"/>
      <rgbColor rgb="FF94A3B8"/>
      <rgbColor rgb="FF0B4F8C"/>
      <rgbColor rgb="FF339966"/>
      <rgbColor rgb="FF0F172A"/>
      <rgbColor rgb="FF333300"/>
      <rgbColor rgb="FFB9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topLeftCell="A21" zoomScaleNormal="100" workbookViewId="0">
      <selection activeCell="A49" sqref="A49"/>
    </sheetView>
  </sheetViews>
  <sheetFormatPr defaultColWidth="8.7109375" defaultRowHeight="15" x14ac:dyDescent="0.25"/>
  <cols>
    <col min="1" max="1" width="4" customWidth="1"/>
    <col min="2" max="2" width="90" customWidth="1"/>
  </cols>
  <sheetData>
    <row r="1" spans="1:2" ht="49.5" customHeight="1" x14ac:dyDescent="0.25">
      <c r="A1" s="12" t="s">
        <v>0</v>
      </c>
      <c r="B1" s="12"/>
    </row>
    <row r="2" spans="1:2" ht="31.5" customHeight="1" x14ac:dyDescent="0.25">
      <c r="A2" s="11" t="s">
        <v>1</v>
      </c>
      <c r="B2" s="11"/>
    </row>
    <row r="3" spans="1:2" ht="24" customHeight="1" x14ac:dyDescent="0.25">
      <c r="A3" s="10" t="s">
        <v>2</v>
      </c>
      <c r="B3" s="10"/>
    </row>
    <row r="4" spans="1:2" x14ac:dyDescent="0.25">
      <c r="A4" s="13"/>
      <c r="B4" s="13"/>
    </row>
    <row r="6" spans="1:2" ht="24" customHeight="1" x14ac:dyDescent="0.25">
      <c r="A6" s="9" t="s">
        <v>3</v>
      </c>
      <c r="B6" s="9"/>
    </row>
    <row r="7" spans="1:2" ht="18" customHeight="1" x14ac:dyDescent="0.25">
      <c r="A7" s="8" t="s">
        <v>4</v>
      </c>
      <c r="B7" s="8"/>
    </row>
    <row r="8" spans="1:2" ht="18" customHeight="1" x14ac:dyDescent="0.25">
      <c r="A8" s="8" t="s">
        <v>5</v>
      </c>
      <c r="B8" s="8"/>
    </row>
    <row r="9" spans="1:2" ht="18" customHeight="1" x14ac:dyDescent="0.25">
      <c r="A9" s="8" t="s">
        <v>6</v>
      </c>
      <c r="B9" s="8"/>
    </row>
    <row r="10" spans="1:2" ht="18" customHeight="1" x14ac:dyDescent="0.25">
      <c r="A10" s="8" t="s">
        <v>7</v>
      </c>
      <c r="B10" s="8"/>
    </row>
    <row r="12" spans="1:2" ht="24" customHeight="1" x14ac:dyDescent="0.25">
      <c r="A12" s="9" t="s">
        <v>8</v>
      </c>
      <c r="B12" s="9"/>
    </row>
    <row r="13" spans="1:2" ht="18" customHeight="1" x14ac:dyDescent="0.25">
      <c r="A13" s="8" t="s">
        <v>9</v>
      </c>
      <c r="B13" s="8"/>
    </row>
    <row r="14" spans="1:2" ht="18" customHeight="1" x14ac:dyDescent="0.25">
      <c r="A14" s="8" t="s">
        <v>10</v>
      </c>
      <c r="B14" s="8"/>
    </row>
    <row r="15" spans="1:2" ht="18" customHeight="1" x14ac:dyDescent="0.25">
      <c r="A15" s="8" t="s">
        <v>11</v>
      </c>
      <c r="B15" s="8"/>
    </row>
    <row r="17" spans="1:2" ht="24" customHeight="1" x14ac:dyDescent="0.25">
      <c r="A17" s="9" t="s">
        <v>12</v>
      </c>
      <c r="B17" s="9"/>
    </row>
    <row r="18" spans="1:2" ht="18" customHeight="1" x14ac:dyDescent="0.25">
      <c r="A18" s="8" t="s">
        <v>13</v>
      </c>
      <c r="B18" s="8"/>
    </row>
    <row r="19" spans="1:2" ht="18" customHeight="1" x14ac:dyDescent="0.25">
      <c r="A19" s="8"/>
      <c r="B19" s="8"/>
    </row>
    <row r="20" spans="1:2" ht="21.75" customHeight="1" x14ac:dyDescent="0.25">
      <c r="A20" s="15"/>
      <c r="B20" s="16" t="s">
        <v>14</v>
      </c>
    </row>
    <row r="21" spans="1:2" ht="21.75" customHeight="1" x14ac:dyDescent="0.25">
      <c r="A21" s="17"/>
      <c r="B21" s="18" t="s">
        <v>15</v>
      </c>
    </row>
    <row r="22" spans="1:2" ht="21.75" customHeight="1" x14ac:dyDescent="0.25">
      <c r="A22" s="19"/>
      <c r="B22" s="20" t="s">
        <v>16</v>
      </c>
    </row>
    <row r="24" spans="1:2" ht="24" customHeight="1" x14ac:dyDescent="0.25">
      <c r="A24" s="9" t="s">
        <v>17</v>
      </c>
      <c r="B24" s="9"/>
    </row>
    <row r="25" spans="1:2" ht="18" customHeight="1" x14ac:dyDescent="0.25">
      <c r="A25" s="8" t="s">
        <v>18</v>
      </c>
      <c r="B25" s="8"/>
    </row>
    <row r="26" spans="1:2" ht="18" customHeight="1" x14ac:dyDescent="0.25">
      <c r="A26" s="8" t="s">
        <v>19</v>
      </c>
      <c r="B26" s="8"/>
    </row>
    <row r="27" spans="1:2" ht="18" customHeight="1" x14ac:dyDescent="0.25">
      <c r="A27" s="8" t="s">
        <v>20</v>
      </c>
      <c r="B27" s="8"/>
    </row>
    <row r="28" spans="1:2" ht="18" customHeight="1" x14ac:dyDescent="0.25">
      <c r="A28" s="8" t="s">
        <v>21</v>
      </c>
      <c r="B28" s="8"/>
    </row>
    <row r="30" spans="1:2" ht="24" customHeight="1" x14ac:dyDescent="0.25">
      <c r="A30" s="9" t="s">
        <v>22</v>
      </c>
      <c r="B30" s="9"/>
    </row>
    <row r="31" spans="1:2" ht="19.5" customHeight="1" x14ac:dyDescent="0.25">
      <c r="A31" s="21"/>
      <c r="B31" s="22" t="s">
        <v>23</v>
      </c>
    </row>
    <row r="32" spans="1:2" ht="19.5" customHeight="1" x14ac:dyDescent="0.25">
      <c r="A32" s="23"/>
      <c r="B32" s="24" t="s">
        <v>24</v>
      </c>
    </row>
    <row r="33" spans="1:2" ht="19.5" customHeight="1" x14ac:dyDescent="0.25">
      <c r="A33" s="25"/>
      <c r="B33" s="26" t="s">
        <v>25</v>
      </c>
    </row>
    <row r="36" spans="1:2" ht="18" customHeight="1" x14ac:dyDescent="0.25">
      <c r="A36" s="7" t="s">
        <v>26</v>
      </c>
      <c r="B36" s="7"/>
    </row>
  </sheetData>
  <mergeCells count="22">
    <mergeCell ref="A30:B30"/>
    <mergeCell ref="A36:B36"/>
    <mergeCell ref="A24:B24"/>
    <mergeCell ref="A25:B25"/>
    <mergeCell ref="A26:B26"/>
    <mergeCell ref="A27:B27"/>
    <mergeCell ref="A28:B28"/>
    <mergeCell ref="A14:B14"/>
    <mergeCell ref="A15:B15"/>
    <mergeCell ref="A17:B17"/>
    <mergeCell ref="A18:B18"/>
    <mergeCell ref="A19:B19"/>
    <mergeCell ref="A8:B8"/>
    <mergeCell ref="A9:B9"/>
    <mergeCell ref="A10:B10"/>
    <mergeCell ref="A12:B12"/>
    <mergeCell ref="A13:B13"/>
    <mergeCell ref="A1:B1"/>
    <mergeCell ref="A2:B2"/>
    <mergeCell ref="A3:B3"/>
    <mergeCell ref="A6:B6"/>
    <mergeCell ref="A7:B7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"/>
  <sheetViews>
    <sheetView showGridLines="0" zoomScaleNormal="100" workbookViewId="0">
      <selection sqref="A1:D1"/>
    </sheetView>
  </sheetViews>
  <sheetFormatPr defaultColWidth="8.7109375" defaultRowHeight="15" x14ac:dyDescent="0.25"/>
  <cols>
    <col min="1" max="1" width="4" customWidth="1"/>
    <col min="2" max="2" width="42" customWidth="1"/>
    <col min="3" max="3" width="22" customWidth="1"/>
    <col min="4" max="4" width="60" customWidth="1"/>
  </cols>
  <sheetData>
    <row r="1" spans="1:4" ht="49.5" customHeight="1" x14ac:dyDescent="0.25">
      <c r="A1" s="12" t="s">
        <v>0</v>
      </c>
      <c r="B1" s="12"/>
      <c r="C1" s="12"/>
      <c r="D1" s="12"/>
    </row>
    <row r="2" spans="1:4" ht="27.75" customHeight="1" x14ac:dyDescent="0.25">
      <c r="A2" s="6" t="s">
        <v>27</v>
      </c>
      <c r="B2" s="6"/>
      <c r="C2" s="6"/>
      <c r="D2" s="6"/>
    </row>
    <row r="3" spans="1:4" ht="19.5" customHeight="1" x14ac:dyDescent="0.25">
      <c r="A3" s="5" t="s">
        <v>28</v>
      </c>
      <c r="B3" s="5"/>
      <c r="C3" s="5"/>
      <c r="D3" s="5"/>
    </row>
    <row r="4" spans="1:4" x14ac:dyDescent="0.25">
      <c r="A4" s="13"/>
      <c r="B4" s="13"/>
      <c r="C4" s="13"/>
      <c r="D4" s="13"/>
    </row>
    <row r="6" spans="1:4" ht="21.75" customHeight="1" x14ac:dyDescent="0.25">
      <c r="A6" s="4" t="s">
        <v>29</v>
      </c>
      <c r="B6" s="4"/>
      <c r="C6" s="4"/>
      <c r="D6" s="4"/>
    </row>
    <row r="7" spans="1:4" ht="21.75" customHeight="1" x14ac:dyDescent="0.25">
      <c r="B7" s="14" t="s">
        <v>30</v>
      </c>
      <c r="C7" s="28" t="s">
        <v>31</v>
      </c>
      <c r="D7" s="27" t="s">
        <v>32</v>
      </c>
    </row>
    <row r="8" spans="1:4" ht="21.75" customHeight="1" x14ac:dyDescent="0.25">
      <c r="B8" s="14" t="s">
        <v>33</v>
      </c>
      <c r="C8" s="29" t="s">
        <v>34</v>
      </c>
      <c r="D8" s="27" t="s">
        <v>35</v>
      </c>
    </row>
    <row r="9" spans="1:4" ht="21.75" customHeight="1" x14ac:dyDescent="0.25">
      <c r="B9" s="14" t="s">
        <v>36</v>
      </c>
      <c r="C9" s="28" t="s">
        <v>37</v>
      </c>
      <c r="D9" s="27" t="s">
        <v>38</v>
      </c>
    </row>
    <row r="11" spans="1:4" ht="21.75" customHeight="1" x14ac:dyDescent="0.25">
      <c r="A11" s="4" t="s">
        <v>39</v>
      </c>
      <c r="B11" s="4"/>
      <c r="C11" s="4"/>
      <c r="D11" s="4"/>
    </row>
    <row r="12" spans="1:4" ht="21.75" customHeight="1" x14ac:dyDescent="0.25">
      <c r="B12" s="14" t="s">
        <v>40</v>
      </c>
      <c r="C12" s="30">
        <v>360000</v>
      </c>
      <c r="D12" s="27" t="s">
        <v>41</v>
      </c>
    </row>
    <row r="14" spans="1:4" ht="21.75" customHeight="1" x14ac:dyDescent="0.25">
      <c r="A14" s="4" t="s">
        <v>12</v>
      </c>
      <c r="B14" s="4"/>
      <c r="C14" s="4"/>
      <c r="D14" s="4"/>
    </row>
    <row r="15" spans="1:4" ht="21.75" customHeight="1" x14ac:dyDescent="0.25">
      <c r="B15" s="14" t="s">
        <v>42</v>
      </c>
      <c r="C15" s="31">
        <v>12</v>
      </c>
      <c r="D15" s="27" t="s">
        <v>43</v>
      </c>
    </row>
    <row r="16" spans="1:4" ht="21.75" customHeight="1" x14ac:dyDescent="0.25">
      <c r="B16" s="14" t="s">
        <v>44</v>
      </c>
      <c r="C16" s="31">
        <v>8</v>
      </c>
      <c r="D16" s="27" t="s">
        <v>45</v>
      </c>
    </row>
    <row r="17" spans="1:4" ht="21.75" customHeight="1" x14ac:dyDescent="0.25">
      <c r="B17" s="14" t="s">
        <v>46</v>
      </c>
      <c r="C17" s="30">
        <v>30000</v>
      </c>
      <c r="D17" s="27" t="s">
        <v>47</v>
      </c>
    </row>
    <row r="18" spans="1:4" ht="21.75" customHeight="1" x14ac:dyDescent="0.25">
      <c r="B18" s="14" t="s">
        <v>48</v>
      </c>
      <c r="C18" s="32">
        <f>AVERAGE(Forecast!B25:N25)</f>
        <v>42307.692307692305</v>
      </c>
      <c r="D18" s="27" t="s">
        <v>49</v>
      </c>
    </row>
    <row r="20" spans="1:4" ht="21.75" customHeight="1" x14ac:dyDescent="0.25">
      <c r="A20" s="4" t="s">
        <v>50</v>
      </c>
      <c r="B20" s="4"/>
      <c r="C20" s="4"/>
      <c r="D20" s="4"/>
    </row>
    <row r="21" spans="1:4" ht="31.5" customHeight="1" x14ac:dyDescent="0.25">
      <c r="B21" s="3" t="s">
        <v>51</v>
      </c>
      <c r="C21" s="3"/>
      <c r="D21" s="3"/>
    </row>
    <row r="22" spans="1:4" ht="18" customHeight="1" x14ac:dyDescent="0.25">
      <c r="B22" s="3" t="s">
        <v>52</v>
      </c>
      <c r="C22" s="3"/>
      <c r="D22" s="3"/>
    </row>
  </sheetData>
  <mergeCells count="9">
    <mergeCell ref="A14:D14"/>
    <mergeCell ref="A20:D20"/>
    <mergeCell ref="B21:D21"/>
    <mergeCell ref="B22:D22"/>
    <mergeCell ref="A1:D1"/>
    <mergeCell ref="A2:D2"/>
    <mergeCell ref="A3:D3"/>
    <mergeCell ref="A6:D6"/>
    <mergeCell ref="A11:D11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showGridLines="0" zoomScaleNormal="100" workbookViewId="0">
      <pane xSplit="1" ySplit="6" topLeftCell="B18" activePane="bottomRight" state="frozen"/>
      <selection pane="topRight" activeCell="B1" sqref="B1"/>
      <selection pane="bottomLeft" activeCell="A7" sqref="A7"/>
      <selection pane="bottomRight" activeCell="A28" sqref="A28"/>
    </sheetView>
  </sheetViews>
  <sheetFormatPr defaultColWidth="8.7109375" defaultRowHeight="15" x14ac:dyDescent="0.25"/>
  <cols>
    <col min="1" max="1" width="32" customWidth="1"/>
    <col min="2" max="14" width="11" customWidth="1"/>
  </cols>
  <sheetData>
    <row r="1" spans="1:14" ht="37.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75" customHeight="1" x14ac:dyDescent="0.25">
      <c r="A2" s="1" t="str">
        <f>Assumptions!C7 &amp; "  ·  13-Week Cash Flow Forecast"</f>
        <v>Sample Service Firm Inc.  ·  13-Week Cash Flow Forecast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9.5" customHeight="1" x14ac:dyDescent="0.25">
      <c r="A3" s="5" t="str">
        <f>"Period begins " &amp; TEXT(Assumptions!C8, "d mmm yyyy") &amp; ".  Update weekly."</f>
        <v>Period begins 1 Jun 2026.  Update weekly.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27.75" customHeight="1" x14ac:dyDescent="0.25">
      <c r="A5" s="33" t="s">
        <v>53</v>
      </c>
      <c r="B5" s="34" t="s">
        <v>54</v>
      </c>
      <c r="C5" s="34" t="s">
        <v>55</v>
      </c>
      <c r="D5" s="34" t="s">
        <v>56</v>
      </c>
      <c r="E5" s="34" t="s">
        <v>57</v>
      </c>
      <c r="F5" s="34" t="s">
        <v>58</v>
      </c>
      <c r="G5" s="34" t="s">
        <v>59</v>
      </c>
      <c r="H5" s="34" t="s">
        <v>60</v>
      </c>
      <c r="I5" s="34" t="s">
        <v>61</v>
      </c>
      <c r="J5" s="34" t="s">
        <v>62</v>
      </c>
      <c r="K5" s="34" t="s">
        <v>63</v>
      </c>
      <c r="L5" s="34" t="s">
        <v>64</v>
      </c>
      <c r="M5" s="34" t="s">
        <v>65</v>
      </c>
      <c r="N5" s="34" t="s">
        <v>66</v>
      </c>
    </row>
    <row r="6" spans="1:14" ht="19.5" customHeight="1" x14ac:dyDescent="0.25">
      <c r="A6" s="27" t="s">
        <v>67</v>
      </c>
      <c r="B6" s="35">
        <f>Assumptions!$C$8+0</f>
        <v>46174</v>
      </c>
      <c r="C6" s="35">
        <f>Assumptions!$C$8+7</f>
        <v>46181</v>
      </c>
      <c r="D6" s="35">
        <f>Assumptions!$C$8+14</f>
        <v>46188</v>
      </c>
      <c r="E6" s="35">
        <f>Assumptions!$C$8+21</f>
        <v>46195</v>
      </c>
      <c r="F6" s="35">
        <f>Assumptions!$C$8+28</f>
        <v>46202</v>
      </c>
      <c r="G6" s="35">
        <f>Assumptions!$C$8+35</f>
        <v>46209</v>
      </c>
      <c r="H6" s="35">
        <f>Assumptions!$C$8+42</f>
        <v>46216</v>
      </c>
      <c r="I6" s="35">
        <f>Assumptions!$C$8+49</f>
        <v>46223</v>
      </c>
      <c r="J6" s="35">
        <f>Assumptions!$C$8+56</f>
        <v>46230</v>
      </c>
      <c r="K6" s="35">
        <f>Assumptions!$C$8+63</f>
        <v>46237</v>
      </c>
      <c r="L6" s="35">
        <f>Assumptions!$C$8+70</f>
        <v>46244</v>
      </c>
      <c r="M6" s="35">
        <f>Assumptions!$C$8+77</f>
        <v>46251</v>
      </c>
      <c r="N6" s="35">
        <f>Assumptions!$C$8+84</f>
        <v>46258</v>
      </c>
    </row>
    <row r="8" spans="1:14" ht="21.75" customHeight="1" x14ac:dyDescent="0.25">
      <c r="A8" s="14" t="s">
        <v>68</v>
      </c>
      <c r="B8" s="36">
        <f>Assumptions!C12</f>
        <v>360000</v>
      </c>
      <c r="C8" s="36">
        <f t="shared" ref="C8:N8" si="0">B29</f>
        <v>363000</v>
      </c>
      <c r="D8" s="36">
        <f t="shared" si="0"/>
        <v>338000</v>
      </c>
      <c r="E8" s="36">
        <f t="shared" si="0"/>
        <v>329000</v>
      </c>
      <c r="F8" s="36">
        <f t="shared" si="0"/>
        <v>305000</v>
      </c>
      <c r="G8" s="36">
        <f t="shared" si="0"/>
        <v>307000</v>
      </c>
      <c r="H8" s="36">
        <f t="shared" si="0"/>
        <v>284000</v>
      </c>
      <c r="I8" s="36">
        <f t="shared" si="0"/>
        <v>280000</v>
      </c>
      <c r="J8" s="36">
        <f t="shared" si="0"/>
        <v>254000</v>
      </c>
      <c r="K8" s="36">
        <f t="shared" si="0"/>
        <v>207000</v>
      </c>
      <c r="L8" s="36">
        <f t="shared" si="0"/>
        <v>223000</v>
      </c>
      <c r="M8" s="36">
        <f t="shared" si="0"/>
        <v>272000</v>
      </c>
      <c r="N8" s="36">
        <f t="shared" si="0"/>
        <v>250000</v>
      </c>
    </row>
    <row r="10" spans="1:14" ht="21.75" customHeight="1" x14ac:dyDescent="0.25">
      <c r="A10" s="37" t="s">
        <v>69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4" ht="19.5" customHeight="1" x14ac:dyDescent="0.25">
      <c r="A11" s="39" t="s">
        <v>70</v>
      </c>
      <c r="B11" s="40">
        <v>20000</v>
      </c>
      <c r="C11" s="40">
        <v>20000</v>
      </c>
      <c r="D11" s="40">
        <v>20000</v>
      </c>
      <c r="E11" s="40">
        <v>20000</v>
      </c>
      <c r="F11" s="40">
        <v>20000</v>
      </c>
      <c r="G11" s="40">
        <v>20000</v>
      </c>
      <c r="H11" s="40">
        <v>20000</v>
      </c>
      <c r="I11" s="40">
        <v>20000</v>
      </c>
      <c r="J11" s="40">
        <v>20000</v>
      </c>
      <c r="K11" s="40">
        <v>20000</v>
      </c>
      <c r="L11" s="40">
        <v>20000</v>
      </c>
      <c r="M11" s="40">
        <v>20000</v>
      </c>
      <c r="N11" s="40">
        <v>20000</v>
      </c>
    </row>
    <row r="12" spans="1:14" ht="19.5" customHeight="1" x14ac:dyDescent="0.25">
      <c r="A12" s="39" t="s">
        <v>71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40000</v>
      </c>
      <c r="L12" s="40">
        <v>40000</v>
      </c>
      <c r="M12" s="40">
        <v>0</v>
      </c>
      <c r="N12" s="40">
        <v>0</v>
      </c>
    </row>
    <row r="13" spans="1:14" ht="19.5" customHeight="1" x14ac:dyDescent="0.25">
      <c r="A13" s="39" t="s">
        <v>72</v>
      </c>
      <c r="B13" s="40">
        <v>8000</v>
      </c>
      <c r="C13" s="40">
        <v>7000</v>
      </c>
      <c r="D13" s="40">
        <v>9000</v>
      </c>
      <c r="E13" s="40">
        <v>8000</v>
      </c>
      <c r="F13" s="40">
        <v>7000</v>
      </c>
      <c r="G13" s="40">
        <v>9000</v>
      </c>
      <c r="H13" s="40">
        <v>8000</v>
      </c>
      <c r="I13" s="40">
        <v>6000</v>
      </c>
      <c r="J13" s="40">
        <v>6000</v>
      </c>
      <c r="K13" s="40">
        <v>8000</v>
      </c>
      <c r="L13" s="40">
        <v>9000</v>
      </c>
      <c r="M13" s="40">
        <v>10000</v>
      </c>
      <c r="N13" s="40">
        <v>11000</v>
      </c>
    </row>
    <row r="14" spans="1:14" ht="19.5" customHeight="1" x14ac:dyDescent="0.25">
      <c r="A14" s="39" t="s">
        <v>73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</row>
    <row r="15" spans="1:14" ht="24" customHeight="1" x14ac:dyDescent="0.25">
      <c r="A15" s="41" t="s">
        <v>74</v>
      </c>
      <c r="B15" s="42">
        <f t="shared" ref="B15:N15" si="1">SUM(B11:B14)</f>
        <v>28000</v>
      </c>
      <c r="C15" s="42">
        <f t="shared" si="1"/>
        <v>27000</v>
      </c>
      <c r="D15" s="42">
        <f t="shared" si="1"/>
        <v>29000</v>
      </c>
      <c r="E15" s="42">
        <f t="shared" si="1"/>
        <v>28000</v>
      </c>
      <c r="F15" s="42">
        <f t="shared" si="1"/>
        <v>27000</v>
      </c>
      <c r="G15" s="42">
        <f t="shared" si="1"/>
        <v>29000</v>
      </c>
      <c r="H15" s="42">
        <f t="shared" si="1"/>
        <v>28000</v>
      </c>
      <c r="I15" s="42">
        <f t="shared" si="1"/>
        <v>26000</v>
      </c>
      <c r="J15" s="42">
        <f t="shared" si="1"/>
        <v>26000</v>
      </c>
      <c r="K15" s="42">
        <f t="shared" si="1"/>
        <v>68000</v>
      </c>
      <c r="L15" s="42">
        <f t="shared" si="1"/>
        <v>69000</v>
      </c>
      <c r="M15" s="42">
        <f t="shared" si="1"/>
        <v>30000</v>
      </c>
      <c r="N15" s="42">
        <f t="shared" si="1"/>
        <v>31000</v>
      </c>
    </row>
    <row r="17" spans="1:14" ht="21.75" customHeight="1" x14ac:dyDescent="0.25">
      <c r="A17" s="37" t="s">
        <v>75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9.5" customHeight="1" x14ac:dyDescent="0.25">
      <c r="A18" s="39" t="s">
        <v>76</v>
      </c>
      <c r="B18" s="40">
        <v>0</v>
      </c>
      <c r="C18" s="40">
        <v>32000</v>
      </c>
      <c r="D18" s="40">
        <v>0</v>
      </c>
      <c r="E18" s="40">
        <v>32000</v>
      </c>
      <c r="F18" s="40">
        <v>0</v>
      </c>
      <c r="G18" s="40">
        <v>32000</v>
      </c>
      <c r="H18" s="40">
        <v>0</v>
      </c>
      <c r="I18" s="40">
        <v>32000</v>
      </c>
      <c r="J18" s="40">
        <v>0</v>
      </c>
      <c r="K18" s="40">
        <v>32000</v>
      </c>
      <c r="L18" s="40">
        <v>0</v>
      </c>
      <c r="M18" s="40">
        <v>32000</v>
      </c>
      <c r="N18" s="40">
        <v>0</v>
      </c>
    </row>
    <row r="19" spans="1:14" ht="19.5" customHeight="1" x14ac:dyDescent="0.25">
      <c r="A19" s="39" t="s">
        <v>77</v>
      </c>
      <c r="B19" s="40">
        <v>0</v>
      </c>
      <c r="C19" s="40">
        <v>0</v>
      </c>
      <c r="D19" s="40">
        <v>18000</v>
      </c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</row>
    <row r="20" spans="1:14" ht="19.5" customHeight="1" x14ac:dyDescent="0.25">
      <c r="A20" s="39" t="s">
        <v>78</v>
      </c>
      <c r="B20" s="40">
        <v>5000</v>
      </c>
      <c r="C20" s="40">
        <v>0</v>
      </c>
      <c r="D20" s="40">
        <v>0</v>
      </c>
      <c r="E20" s="40">
        <v>0</v>
      </c>
      <c r="F20" s="40">
        <v>5000</v>
      </c>
      <c r="G20" s="40">
        <v>0</v>
      </c>
      <c r="H20" s="40">
        <v>0</v>
      </c>
      <c r="I20" s="40">
        <v>0</v>
      </c>
      <c r="J20" s="40">
        <v>5000</v>
      </c>
      <c r="K20" s="40">
        <v>0</v>
      </c>
      <c r="L20" s="40">
        <v>0</v>
      </c>
      <c r="M20" s="40">
        <v>0</v>
      </c>
      <c r="N20" s="40">
        <v>5000</v>
      </c>
    </row>
    <row r="21" spans="1:14" ht="19.5" customHeight="1" x14ac:dyDescent="0.25">
      <c r="A21" s="39" t="s">
        <v>79</v>
      </c>
      <c r="B21" s="40">
        <v>2000</v>
      </c>
      <c r="C21" s="40">
        <v>2000</v>
      </c>
      <c r="D21" s="40">
        <v>2000</v>
      </c>
      <c r="E21" s="40">
        <v>2000</v>
      </c>
      <c r="F21" s="40">
        <v>2000</v>
      </c>
      <c r="G21" s="40">
        <v>2000</v>
      </c>
      <c r="H21" s="40">
        <v>14000</v>
      </c>
      <c r="I21" s="40">
        <v>2000</v>
      </c>
      <c r="J21" s="40">
        <v>2000</v>
      </c>
      <c r="K21" s="40">
        <v>2000</v>
      </c>
      <c r="L21" s="40">
        <v>2000</v>
      </c>
      <c r="M21" s="40">
        <v>2000</v>
      </c>
      <c r="N21" s="40">
        <v>2000</v>
      </c>
    </row>
    <row r="22" spans="1:14" ht="19.5" customHeight="1" x14ac:dyDescent="0.25">
      <c r="A22" s="39" t="s">
        <v>80</v>
      </c>
      <c r="B22" s="40">
        <v>3000</v>
      </c>
      <c r="C22" s="40">
        <v>3000</v>
      </c>
      <c r="D22" s="40">
        <v>3000</v>
      </c>
      <c r="E22" s="40">
        <v>3000</v>
      </c>
      <c r="F22" s="40">
        <v>3000</v>
      </c>
      <c r="G22" s="40">
        <v>3000</v>
      </c>
      <c r="H22" s="40">
        <v>3000</v>
      </c>
      <c r="I22" s="40">
        <v>3000</v>
      </c>
      <c r="J22" s="40">
        <v>3000</v>
      </c>
      <c r="K22" s="40">
        <v>3000</v>
      </c>
      <c r="L22" s="40">
        <v>3000</v>
      </c>
      <c r="M22" s="40">
        <v>3000</v>
      </c>
      <c r="N22" s="40">
        <v>3000</v>
      </c>
    </row>
    <row r="23" spans="1:14" ht="19.5" customHeight="1" x14ac:dyDescent="0.25">
      <c r="A23" s="39" t="s">
        <v>81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30000</v>
      </c>
      <c r="K23" s="40">
        <v>0</v>
      </c>
      <c r="L23" s="40">
        <v>0</v>
      </c>
      <c r="M23" s="40">
        <v>0</v>
      </c>
      <c r="N23" s="40">
        <v>0</v>
      </c>
    </row>
    <row r="24" spans="1:14" ht="19.5" customHeight="1" x14ac:dyDescent="0.25">
      <c r="A24" s="39" t="s">
        <v>82</v>
      </c>
      <c r="B24" s="40">
        <v>15000</v>
      </c>
      <c r="C24" s="40">
        <v>15000</v>
      </c>
      <c r="D24" s="40">
        <v>15000</v>
      </c>
      <c r="E24" s="40">
        <v>15000</v>
      </c>
      <c r="F24" s="40">
        <v>15000</v>
      </c>
      <c r="G24" s="40">
        <v>15000</v>
      </c>
      <c r="H24" s="40">
        <v>15000</v>
      </c>
      <c r="I24" s="40">
        <v>15000</v>
      </c>
      <c r="J24" s="40">
        <v>33000</v>
      </c>
      <c r="K24" s="40">
        <v>15000</v>
      </c>
      <c r="L24" s="40">
        <v>15000</v>
      </c>
      <c r="M24" s="40">
        <v>15000</v>
      </c>
      <c r="N24" s="40">
        <v>15000</v>
      </c>
    </row>
    <row r="25" spans="1:14" ht="24" customHeight="1" x14ac:dyDescent="0.25">
      <c r="A25" s="41" t="s">
        <v>83</v>
      </c>
      <c r="B25" s="42">
        <f t="shared" ref="B25:N25" si="2">SUM(B18:B24)</f>
        <v>25000</v>
      </c>
      <c r="C25" s="42">
        <f t="shared" si="2"/>
        <v>52000</v>
      </c>
      <c r="D25" s="42">
        <f t="shared" si="2"/>
        <v>38000</v>
      </c>
      <c r="E25" s="42">
        <f t="shared" si="2"/>
        <v>52000</v>
      </c>
      <c r="F25" s="42">
        <f t="shared" si="2"/>
        <v>25000</v>
      </c>
      <c r="G25" s="42">
        <f t="shared" si="2"/>
        <v>52000</v>
      </c>
      <c r="H25" s="42">
        <f t="shared" si="2"/>
        <v>32000</v>
      </c>
      <c r="I25" s="42">
        <f t="shared" si="2"/>
        <v>52000</v>
      </c>
      <c r="J25" s="42">
        <f t="shared" si="2"/>
        <v>73000</v>
      </c>
      <c r="K25" s="42">
        <f t="shared" si="2"/>
        <v>52000</v>
      </c>
      <c r="L25" s="42">
        <f t="shared" si="2"/>
        <v>20000</v>
      </c>
      <c r="M25" s="42">
        <f t="shared" si="2"/>
        <v>52000</v>
      </c>
      <c r="N25" s="42">
        <f t="shared" si="2"/>
        <v>25000</v>
      </c>
    </row>
    <row r="27" spans="1:14" ht="24" customHeight="1" x14ac:dyDescent="0.25">
      <c r="A27" s="43" t="s">
        <v>84</v>
      </c>
      <c r="B27" s="44">
        <f t="shared" ref="B27:N27" si="3">B15-B25</f>
        <v>3000</v>
      </c>
      <c r="C27" s="44">
        <f t="shared" si="3"/>
        <v>-25000</v>
      </c>
      <c r="D27" s="44">
        <f t="shared" si="3"/>
        <v>-9000</v>
      </c>
      <c r="E27" s="44">
        <f t="shared" si="3"/>
        <v>-24000</v>
      </c>
      <c r="F27" s="44">
        <f t="shared" si="3"/>
        <v>2000</v>
      </c>
      <c r="G27" s="44">
        <f t="shared" si="3"/>
        <v>-23000</v>
      </c>
      <c r="H27" s="44">
        <f t="shared" si="3"/>
        <v>-4000</v>
      </c>
      <c r="I27" s="44">
        <f t="shared" si="3"/>
        <v>-26000</v>
      </c>
      <c r="J27" s="44">
        <f t="shared" si="3"/>
        <v>-47000</v>
      </c>
      <c r="K27" s="44">
        <f t="shared" si="3"/>
        <v>16000</v>
      </c>
      <c r="L27" s="44">
        <f t="shared" si="3"/>
        <v>49000</v>
      </c>
      <c r="M27" s="44">
        <f t="shared" si="3"/>
        <v>-22000</v>
      </c>
      <c r="N27" s="44">
        <f t="shared" si="3"/>
        <v>6000</v>
      </c>
    </row>
    <row r="29" spans="1:14" ht="30" customHeight="1" x14ac:dyDescent="0.25">
      <c r="A29" s="45" t="s">
        <v>85</v>
      </c>
      <c r="B29" s="46">
        <f t="shared" ref="B29:N29" si="4">B8+B27</f>
        <v>363000</v>
      </c>
      <c r="C29" s="46">
        <f t="shared" si="4"/>
        <v>338000</v>
      </c>
      <c r="D29" s="46">
        <f t="shared" si="4"/>
        <v>329000</v>
      </c>
      <c r="E29" s="46">
        <f t="shared" si="4"/>
        <v>305000</v>
      </c>
      <c r="F29" s="46">
        <f t="shared" si="4"/>
        <v>307000</v>
      </c>
      <c r="G29" s="46">
        <f t="shared" si="4"/>
        <v>284000</v>
      </c>
      <c r="H29" s="46">
        <f t="shared" si="4"/>
        <v>280000</v>
      </c>
      <c r="I29" s="46">
        <f t="shared" si="4"/>
        <v>254000</v>
      </c>
      <c r="J29" s="46">
        <f t="shared" si="4"/>
        <v>207000</v>
      </c>
      <c r="K29" s="46">
        <f t="shared" si="4"/>
        <v>223000</v>
      </c>
      <c r="L29" s="46">
        <f t="shared" si="4"/>
        <v>272000</v>
      </c>
      <c r="M29" s="46">
        <f t="shared" si="4"/>
        <v>250000</v>
      </c>
      <c r="N29" s="46">
        <f t="shared" si="4"/>
        <v>256000</v>
      </c>
    </row>
    <row r="30" spans="1:14" hidden="1" x14ac:dyDescent="0.25">
      <c r="A30" t="s">
        <v>86</v>
      </c>
      <c r="B30" s="47">
        <f t="shared" ref="B30:N30" si="5">B25</f>
        <v>25000</v>
      </c>
      <c r="C30" s="47">
        <f t="shared" si="5"/>
        <v>52000</v>
      </c>
      <c r="D30" s="47">
        <f t="shared" si="5"/>
        <v>38000</v>
      </c>
      <c r="E30" s="47">
        <f t="shared" si="5"/>
        <v>52000</v>
      </c>
      <c r="F30" s="47">
        <f t="shared" si="5"/>
        <v>25000</v>
      </c>
      <c r="G30" s="47">
        <f t="shared" si="5"/>
        <v>52000</v>
      </c>
      <c r="H30" s="47">
        <f t="shared" si="5"/>
        <v>32000</v>
      </c>
      <c r="I30" s="47">
        <f t="shared" si="5"/>
        <v>52000</v>
      </c>
      <c r="J30" s="47">
        <f t="shared" si="5"/>
        <v>73000</v>
      </c>
      <c r="K30" s="47">
        <f t="shared" si="5"/>
        <v>52000</v>
      </c>
      <c r="L30" s="47">
        <f t="shared" si="5"/>
        <v>20000</v>
      </c>
      <c r="M30" s="47">
        <f t="shared" si="5"/>
        <v>52000</v>
      </c>
      <c r="N30" s="47">
        <f t="shared" si="5"/>
        <v>25000</v>
      </c>
    </row>
    <row r="31" spans="1:14" ht="21.75" customHeight="1" x14ac:dyDescent="0.25">
      <c r="A31" s="48" t="s">
        <v>87</v>
      </c>
      <c r="B31" s="49">
        <f>IF(Assumptions!$C$17=0,"",B29/Assumptions!$C$17)</f>
        <v>12.1</v>
      </c>
      <c r="C31" s="49">
        <f>IF(Assumptions!$C$17=0,"",C29/Assumptions!$C$17)</f>
        <v>11.266666666666667</v>
      </c>
      <c r="D31" s="49">
        <f>IF(Assumptions!$C$17=0,"",D29/Assumptions!$C$17)</f>
        <v>10.966666666666667</v>
      </c>
      <c r="E31" s="49">
        <f>IF(Assumptions!$C$17=0,"",E29/Assumptions!$C$17)</f>
        <v>10.166666666666666</v>
      </c>
      <c r="F31" s="49">
        <f>IF(Assumptions!$C$17=0,"",F29/Assumptions!$C$17)</f>
        <v>10.233333333333333</v>
      </c>
      <c r="G31" s="49">
        <f>IF(Assumptions!$C$17=0,"",G29/Assumptions!$C$17)</f>
        <v>9.4666666666666668</v>
      </c>
      <c r="H31" s="49">
        <f>IF(Assumptions!$C$17=0,"",H29/Assumptions!$C$17)</f>
        <v>9.3333333333333339</v>
      </c>
      <c r="I31" s="49">
        <f>IF(Assumptions!$C$17=0,"",I29/Assumptions!$C$17)</f>
        <v>8.4666666666666668</v>
      </c>
      <c r="J31" s="49">
        <f>IF(Assumptions!$C$17=0,"",J29/Assumptions!$C$17)</f>
        <v>6.9</v>
      </c>
      <c r="K31" s="49">
        <f>IF(Assumptions!$C$17=0,"",K29/Assumptions!$C$17)</f>
        <v>7.4333333333333336</v>
      </c>
      <c r="L31" s="49">
        <f>IF(Assumptions!$C$17=0,"",L29/Assumptions!$C$17)</f>
        <v>9.0666666666666664</v>
      </c>
      <c r="M31" s="49">
        <f>IF(Assumptions!$C$17=0,"",M29/Assumptions!$C$17)</f>
        <v>8.3333333333333339</v>
      </c>
      <c r="N31" s="49">
        <f>IF(Assumptions!$C$17=0,"",N29/Assumptions!$C$17)</f>
        <v>8.5333333333333332</v>
      </c>
    </row>
    <row r="33" spans="1:14" ht="25.5" customHeight="1" x14ac:dyDescent="0.25">
      <c r="A33" s="50" t="s">
        <v>88</v>
      </c>
      <c r="B33" s="51" t="str">
        <f>IF(B31="","",IF(B31&gt;=Assumptions!$C$15,"Comfortable",IF(B31&gt;=Assumptions!$C$16,"Watch","Alert")))</f>
        <v>Comfortable</v>
      </c>
      <c r="C33" s="51" t="str">
        <f>IF(C31="","",IF(C31&gt;=Assumptions!$C$15,"Comfortable",IF(C31&gt;=Assumptions!$C$16,"Watch","Alert")))</f>
        <v>Watch</v>
      </c>
      <c r="D33" s="51" t="str">
        <f>IF(D31="","",IF(D31&gt;=Assumptions!$C$15,"Comfortable",IF(D31&gt;=Assumptions!$C$16,"Watch","Alert")))</f>
        <v>Watch</v>
      </c>
      <c r="E33" s="51" t="str">
        <f>IF(E31="","",IF(E31&gt;=Assumptions!$C$15,"Comfortable",IF(E31&gt;=Assumptions!$C$16,"Watch","Alert")))</f>
        <v>Watch</v>
      </c>
      <c r="F33" s="51" t="str">
        <f>IF(F31="","",IF(F31&gt;=Assumptions!$C$15,"Comfortable",IF(F31&gt;=Assumptions!$C$16,"Watch","Alert")))</f>
        <v>Watch</v>
      </c>
      <c r="G33" s="51" t="str">
        <f>IF(G31="","",IF(G31&gt;=Assumptions!$C$15,"Comfortable",IF(G31&gt;=Assumptions!$C$16,"Watch","Alert")))</f>
        <v>Watch</v>
      </c>
      <c r="H33" s="51" t="str">
        <f>IF(H31="","",IF(H31&gt;=Assumptions!$C$15,"Comfortable",IF(H31&gt;=Assumptions!$C$16,"Watch","Alert")))</f>
        <v>Watch</v>
      </c>
      <c r="I33" s="51" t="str">
        <f>IF(I31="","",IF(I31&gt;=Assumptions!$C$15,"Comfortable",IF(I31&gt;=Assumptions!$C$16,"Watch","Alert")))</f>
        <v>Watch</v>
      </c>
      <c r="J33" s="51" t="str">
        <f>IF(J31="","",IF(J31&gt;=Assumptions!$C$15,"Comfortable",IF(J31&gt;=Assumptions!$C$16,"Watch","Alert")))</f>
        <v>Alert</v>
      </c>
      <c r="K33" s="51" t="str">
        <f>IF(K31="","",IF(K31&gt;=Assumptions!$C$15,"Comfortable",IF(K31&gt;=Assumptions!$C$16,"Watch","Alert")))</f>
        <v>Alert</v>
      </c>
      <c r="L33" s="51" t="str">
        <f>IF(L31="","",IF(L31&gt;=Assumptions!$C$15,"Comfortable",IF(L31&gt;=Assumptions!$C$16,"Watch","Alert")))</f>
        <v>Watch</v>
      </c>
      <c r="M33" s="51" t="str">
        <f>IF(M31="","",IF(M31&gt;=Assumptions!$C$15,"Comfortable",IF(M31&gt;=Assumptions!$C$16,"Watch","Alert")))</f>
        <v>Watch</v>
      </c>
      <c r="N33" s="51" t="str">
        <f>IF(N31="","",IF(N31&gt;=Assumptions!$C$15,"Comfortable",IF(N31&gt;=Assumptions!$C$16,"Watch","Alert")))</f>
        <v>Watch</v>
      </c>
    </row>
    <row r="35" spans="1:14" ht="18" customHeight="1" x14ac:dyDescent="0.25">
      <c r="A35" s="7" t="s">
        <v>26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</sheetData>
  <mergeCells count="4">
    <mergeCell ref="A1:N1"/>
    <mergeCell ref="A2:N2"/>
    <mergeCell ref="A3:N3"/>
    <mergeCell ref="A35:N35"/>
  </mergeCells>
  <conditionalFormatting sqref="B29:N29">
    <cfRule type="cellIs" dxfId="4" priority="5" operator="lessThan">
      <formula>0</formula>
    </cfRule>
  </conditionalFormatting>
  <conditionalFormatting sqref="B33:N33">
    <cfRule type="cellIs" dxfId="2" priority="2" operator="equal">
      <formula>"Comfortable"</formula>
    </cfRule>
    <cfRule type="cellIs" dxfId="1" priority="3" operator="equal">
      <formula>"Watch"</formula>
    </cfRule>
    <cfRule type="cellIs" dxfId="0" priority="4" operator="equal">
      <formula>"Alert"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lessThan" id="{00000000-000E-0000-0200-000006000000}">
            <xm:f>Assumptions!$C$16</xm:f>
            <x14:dxf>
              <font>
                <b/>
                <sz val="10"/>
                <color rgb="FFB91C1C"/>
                <name val="Arial"/>
                <charset val="1"/>
              </font>
            </x14:dxf>
          </x14:cfRule>
          <xm:sqref>B31:N31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Assumptions</vt:lpstr>
      <vt:lpstr>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Hemant Kumar</cp:lastModifiedBy>
  <cp:revision>0</cp:revision>
  <dcterms:created xsi:type="dcterms:W3CDTF">2026-06-02T21:21:03Z</dcterms:created>
  <dcterms:modified xsi:type="dcterms:W3CDTF">2026-06-02T21:23:04Z</dcterms:modified>
  <dc:language>en-US</dc:language>
</cp:coreProperties>
</file>