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crosoft\Desktop\"/>
    </mc:Choice>
  </mc:AlternateContent>
  <xr:revisionPtr revIDLastSave="0" documentId="8_{82F1EE9D-03AF-4CAB-88FD-22301EB2C43F}" xr6:coauthVersionLast="47" xr6:coauthVersionMax="47" xr10:uidLastSave="{00000000-0000-0000-0000-000000000000}"/>
  <bookViews>
    <workbookView xWindow="-120" yWindow="-120" windowWidth="23280" windowHeight="14880" tabRatio="500" xr2:uid="{00000000-000D-0000-FFFF-FFFF00000000}"/>
  </bookViews>
  <sheets>
    <sheet name="Start Here" sheetId="1" r:id="rId1"/>
    <sheet name="Elmwood" sheetId="2" r:id="rId2"/>
    <sheet name="Maple Court" sheetId="3" r:id="rId3"/>
    <sheet name="Birchwood" sheetId="4" r:id="rId4"/>
    <sheet name="Property 4" sheetId="5" r:id="rId5"/>
    <sheet name="Property 5" sheetId="6" r:id="rId6"/>
    <sheet name="Multi-Property" sheetId="7" r:id="rId7"/>
    <sheet name="Simplified Summary" sheetId="8" r:id="rId8"/>
    <sheet name="Detailed Statement" sheetId="9" r:id="rId9"/>
    <sheet name="Year-End" sheetId="10" r:id="rId10"/>
  </sheets>
  <definedNames>
    <definedName name="_xlnm.Print_Area" localSheetId="1">Elmwood!$A$1:$E$76</definedName>
    <definedName name="_xlnm.Print_Area" localSheetId="6">'Multi-Property'!$A$1:$I$21</definedName>
    <definedName name="_xlnm.Print_Area" localSheetId="7">'Simplified Summary'!$A$1:$E$21</definedName>
    <definedName name="_xlnm.Print_Area" localSheetId="9">'Year-End'!$A$1:$O$46</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14" i="10" l="1"/>
  <c r="M14" i="10"/>
  <c r="L14" i="10"/>
  <c r="K14" i="10"/>
  <c r="J14" i="10"/>
  <c r="I14" i="10"/>
  <c r="H14" i="10"/>
  <c r="G14" i="10"/>
  <c r="F14" i="10"/>
  <c r="E14" i="10"/>
  <c r="D14" i="10"/>
  <c r="C14" i="10"/>
  <c r="N12" i="10"/>
  <c r="M12" i="10"/>
  <c r="L12" i="10"/>
  <c r="K12" i="10"/>
  <c r="J12" i="10"/>
  <c r="I12" i="10"/>
  <c r="H12" i="10"/>
  <c r="G12" i="10"/>
  <c r="F12" i="10"/>
  <c r="E12" i="10"/>
  <c r="D12" i="10"/>
  <c r="C12" i="10"/>
  <c r="N10" i="10"/>
  <c r="M10" i="10"/>
  <c r="L10" i="10"/>
  <c r="K10" i="10"/>
  <c r="J10" i="10"/>
  <c r="I10" i="10"/>
  <c r="H10" i="10"/>
  <c r="G10" i="10"/>
  <c r="F10" i="10"/>
  <c r="E10" i="10"/>
  <c r="D10" i="10"/>
  <c r="C10" i="10"/>
  <c r="N9" i="10"/>
  <c r="N15" i="10" s="1"/>
  <c r="M9" i="10"/>
  <c r="L9" i="10"/>
  <c r="K9" i="10"/>
  <c r="J9" i="10"/>
  <c r="I9" i="10"/>
  <c r="I15" i="10" s="1"/>
  <c r="H9" i="10"/>
  <c r="H15" i="10" s="1"/>
  <c r="G9" i="10"/>
  <c r="G15" i="10" s="1"/>
  <c r="F9" i="10"/>
  <c r="E9" i="10"/>
  <c r="E15" i="10" s="1"/>
  <c r="D9" i="10"/>
  <c r="C9" i="10"/>
  <c r="B73" i="9"/>
  <c r="B72" i="9"/>
  <c r="C69" i="9"/>
  <c r="C68" i="9"/>
  <c r="D66" i="9"/>
  <c r="D65" i="9"/>
  <c r="B60" i="9"/>
  <c r="D54" i="9"/>
  <c r="D48" i="9"/>
  <c r="D47" i="9"/>
  <c r="D43" i="9"/>
  <c r="D42" i="9"/>
  <c r="D41" i="9"/>
  <c r="D44" i="9" s="1"/>
  <c r="D31" i="9"/>
  <c r="D32" i="9" s="1"/>
  <c r="D30" i="9"/>
  <c r="D29" i="9"/>
  <c r="D28" i="9"/>
  <c r="D27" i="9"/>
  <c r="D26" i="9"/>
  <c r="D25" i="9"/>
  <c r="D24" i="9"/>
  <c r="D23" i="9"/>
  <c r="D22" i="9"/>
  <c r="D21" i="9"/>
  <c r="B17" i="9"/>
  <c r="D15" i="9"/>
  <c r="D14" i="9"/>
  <c r="D13" i="9"/>
  <c r="D12" i="9"/>
  <c r="D11" i="9"/>
  <c r="D10" i="9"/>
  <c r="D9" i="9"/>
  <c r="D49" i="9" s="1"/>
  <c r="D3" i="9"/>
  <c r="B19" i="8"/>
  <c r="E16" i="7"/>
  <c r="H16" i="7" s="1"/>
  <c r="E15" i="7"/>
  <c r="H15" i="7" s="1"/>
  <c r="E14" i="7"/>
  <c r="H14" i="7" s="1"/>
  <c r="F13" i="7"/>
  <c r="G13" i="7" s="1"/>
  <c r="D13" i="7"/>
  <c r="C13" i="7"/>
  <c r="E13" i="7" s="1"/>
  <c r="H13" i="7" s="1"/>
  <c r="B13" i="7"/>
  <c r="F12" i="7"/>
  <c r="G12" i="7" s="1"/>
  <c r="D12" i="7"/>
  <c r="C12" i="7"/>
  <c r="E12" i="7" s="1"/>
  <c r="H12" i="7" s="1"/>
  <c r="B12" i="7"/>
  <c r="F11" i="7"/>
  <c r="G11" i="7" s="1"/>
  <c r="D11" i="7"/>
  <c r="C11" i="7"/>
  <c r="E11" i="7" s="1"/>
  <c r="H11" i="7" s="1"/>
  <c r="B11" i="7"/>
  <c r="F10" i="7"/>
  <c r="G10" i="7" s="1"/>
  <c r="D10" i="7"/>
  <c r="C10" i="7"/>
  <c r="E10" i="7" s="1"/>
  <c r="H10" i="7" s="1"/>
  <c r="B10" i="7"/>
  <c r="F9" i="7"/>
  <c r="G9" i="7" s="1"/>
  <c r="D9" i="7"/>
  <c r="D17" i="7" s="1"/>
  <c r="C9" i="7"/>
  <c r="E9" i="7" s="1"/>
  <c r="B9" i="7"/>
  <c r="N102" i="6"/>
  <c r="N101" i="6"/>
  <c r="N100" i="6"/>
  <c r="N99" i="6"/>
  <c r="N98" i="6"/>
  <c r="N97" i="6"/>
  <c r="N96" i="6"/>
  <c r="N95" i="6"/>
  <c r="N94" i="6"/>
  <c r="N93" i="6"/>
  <c r="N92" i="6"/>
  <c r="N91" i="6"/>
  <c r="N90" i="6"/>
  <c r="N89" i="6"/>
  <c r="N88" i="6"/>
  <c r="N87" i="6"/>
  <c r="N86" i="6"/>
  <c r="N85" i="6"/>
  <c r="N84" i="6"/>
  <c r="N83" i="6"/>
  <c r="N82" i="6"/>
  <c r="N81" i="6"/>
  <c r="D66" i="6"/>
  <c r="D65" i="6"/>
  <c r="D49" i="6"/>
  <c r="D43" i="6"/>
  <c r="D42" i="6"/>
  <c r="D41" i="6"/>
  <c r="D44" i="6" s="1"/>
  <c r="D31" i="6"/>
  <c r="D30" i="6"/>
  <c r="D29" i="6"/>
  <c r="D28" i="6"/>
  <c r="D32" i="6" s="1"/>
  <c r="D27" i="6"/>
  <c r="D26" i="6"/>
  <c r="D25" i="6"/>
  <c r="D24" i="6"/>
  <c r="D23" i="6"/>
  <c r="D22" i="6"/>
  <c r="D21" i="6"/>
  <c r="D14" i="6"/>
  <c r="D13" i="6"/>
  <c r="D12" i="6"/>
  <c r="D11" i="6"/>
  <c r="D15" i="6" s="1"/>
  <c r="D10" i="6"/>
  <c r="D9" i="6"/>
  <c r="N102" i="5"/>
  <c r="N101" i="5"/>
  <c r="N100" i="5"/>
  <c r="N99" i="5"/>
  <c r="N98" i="5"/>
  <c r="N97" i="5"/>
  <c r="N96" i="5"/>
  <c r="N95" i="5"/>
  <c r="N94" i="5"/>
  <c r="N93" i="5"/>
  <c r="N92" i="5"/>
  <c r="N91" i="5"/>
  <c r="N90" i="5"/>
  <c r="N89" i="5"/>
  <c r="N88" i="5"/>
  <c r="N87" i="5"/>
  <c r="N86" i="5"/>
  <c r="N85" i="5"/>
  <c r="N84" i="5"/>
  <c r="N83" i="5"/>
  <c r="N82" i="5"/>
  <c r="N81" i="5"/>
  <c r="D66" i="5"/>
  <c r="D65" i="5"/>
  <c r="D43" i="5"/>
  <c r="D42" i="5"/>
  <c r="D41" i="5"/>
  <c r="D44" i="5" s="1"/>
  <c r="D31" i="5"/>
  <c r="D30" i="5"/>
  <c r="D29" i="5"/>
  <c r="D32" i="5" s="1"/>
  <c r="D28" i="5"/>
  <c r="D27" i="5"/>
  <c r="D26" i="5"/>
  <c r="D25" i="5"/>
  <c r="D24" i="5"/>
  <c r="D23" i="5"/>
  <c r="D22" i="5"/>
  <c r="D21" i="5"/>
  <c r="D14" i="5"/>
  <c r="D13" i="5"/>
  <c r="D12" i="5"/>
  <c r="D15" i="5" s="1"/>
  <c r="D11" i="5"/>
  <c r="D10" i="5"/>
  <c r="D9" i="5"/>
  <c r="D49" i="5" s="1"/>
  <c r="N102" i="4"/>
  <c r="N101" i="4"/>
  <c r="N100" i="4"/>
  <c r="N99" i="4"/>
  <c r="N98" i="4"/>
  <c r="N97" i="4"/>
  <c r="N96" i="4"/>
  <c r="N95" i="4"/>
  <c r="N94" i="4"/>
  <c r="N93" i="4"/>
  <c r="N92" i="4"/>
  <c r="N91" i="4"/>
  <c r="N90" i="4"/>
  <c r="N89" i="4"/>
  <c r="N88" i="4"/>
  <c r="N87" i="4"/>
  <c r="N86" i="4"/>
  <c r="N85" i="4"/>
  <c r="N84" i="4"/>
  <c r="N83" i="4"/>
  <c r="N82" i="4"/>
  <c r="N81" i="4"/>
  <c r="D66" i="4"/>
  <c r="D65" i="4"/>
  <c r="D64" i="4"/>
  <c r="D49" i="4"/>
  <c r="D43" i="4"/>
  <c r="D42" i="4"/>
  <c r="D41" i="4"/>
  <c r="D44" i="4" s="1"/>
  <c r="D31" i="4"/>
  <c r="D30" i="4"/>
  <c r="D32" i="4" s="1"/>
  <c r="D29" i="4"/>
  <c r="D28" i="4"/>
  <c r="D27" i="4"/>
  <c r="D26" i="4"/>
  <c r="D25" i="4"/>
  <c r="D24" i="4"/>
  <c r="D23" i="4"/>
  <c r="D22" i="4"/>
  <c r="D21" i="4"/>
  <c r="D14" i="4"/>
  <c r="D13" i="4"/>
  <c r="D15" i="4" s="1"/>
  <c r="D12" i="4"/>
  <c r="D11" i="4"/>
  <c r="D10" i="4"/>
  <c r="D9" i="4"/>
  <c r="N102" i="3"/>
  <c r="N101" i="3"/>
  <c r="N100" i="3"/>
  <c r="N99" i="3"/>
  <c r="N98" i="3"/>
  <c r="N97" i="3"/>
  <c r="N96" i="3"/>
  <c r="N95" i="3"/>
  <c r="N94" i="3"/>
  <c r="N93" i="3"/>
  <c r="N92" i="3"/>
  <c r="N91" i="3"/>
  <c r="N90" i="3"/>
  <c r="N89" i="3"/>
  <c r="N88" i="3"/>
  <c r="N87" i="3"/>
  <c r="N86" i="3"/>
  <c r="N85" i="3"/>
  <c r="N84" i="3"/>
  <c r="N83" i="3"/>
  <c r="N82" i="3"/>
  <c r="N81" i="3"/>
  <c r="D66" i="3"/>
  <c r="D65" i="3"/>
  <c r="D43" i="3"/>
  <c r="D42" i="3"/>
  <c r="D41" i="3"/>
  <c r="D44" i="3" s="1"/>
  <c r="D31" i="3"/>
  <c r="D32" i="3" s="1"/>
  <c r="D30" i="3"/>
  <c r="D29" i="3"/>
  <c r="D28" i="3"/>
  <c r="D27" i="3"/>
  <c r="D26" i="3"/>
  <c r="D25" i="3"/>
  <c r="D24" i="3"/>
  <c r="D23" i="3"/>
  <c r="D22" i="3"/>
  <c r="D21" i="3"/>
  <c r="D14" i="3"/>
  <c r="D15" i="3" s="1"/>
  <c r="D13" i="3"/>
  <c r="D12" i="3"/>
  <c r="D11" i="3"/>
  <c r="D10" i="3"/>
  <c r="D9" i="3"/>
  <c r="D49" i="3" s="1"/>
  <c r="N102" i="2"/>
  <c r="N101" i="2"/>
  <c r="N100" i="2"/>
  <c r="N99" i="2"/>
  <c r="N98" i="2"/>
  <c r="N97" i="2"/>
  <c r="N96" i="2"/>
  <c r="N95" i="2"/>
  <c r="N94" i="2"/>
  <c r="N93" i="2"/>
  <c r="N92" i="2"/>
  <c r="N91" i="2"/>
  <c r="N90" i="2"/>
  <c r="N89" i="2"/>
  <c r="N88" i="2"/>
  <c r="N87" i="2"/>
  <c r="N86" i="2"/>
  <c r="N85" i="2"/>
  <c r="N84" i="2"/>
  <c r="N83" i="2"/>
  <c r="N82" i="2"/>
  <c r="N81" i="2"/>
  <c r="D12" i="8" s="1"/>
  <c r="D66" i="2"/>
  <c r="D65" i="2"/>
  <c r="D43" i="2"/>
  <c r="D42" i="2"/>
  <c r="D41" i="2"/>
  <c r="D44" i="2" s="1"/>
  <c r="D31" i="2"/>
  <c r="D30" i="2"/>
  <c r="D29" i="2"/>
  <c r="D28" i="2"/>
  <c r="D27" i="2"/>
  <c r="D26" i="2"/>
  <c r="D25" i="2"/>
  <c r="D24" i="2"/>
  <c r="D23" i="2"/>
  <c r="D22" i="2"/>
  <c r="D21" i="2"/>
  <c r="D14" i="2"/>
  <c r="D13" i="2"/>
  <c r="D12" i="2"/>
  <c r="D11" i="2"/>
  <c r="D10" i="2"/>
  <c r="D9" i="2"/>
  <c r="D49" i="2" s="1"/>
  <c r="F11" i="10" l="1"/>
  <c r="F13" i="10" s="1"/>
  <c r="D11" i="10"/>
  <c r="D13" i="10" s="1"/>
  <c r="E11" i="10"/>
  <c r="E13" i="10" s="1"/>
  <c r="E16" i="10" s="1"/>
  <c r="G11" i="10"/>
  <c r="G13" i="10" s="1"/>
  <c r="G16" i="10" s="1"/>
  <c r="J11" i="10"/>
  <c r="J13" i="10" s="1"/>
  <c r="K11" i="10"/>
  <c r="K13" i="10" s="1"/>
  <c r="L11" i="10"/>
  <c r="L13" i="10" s="1"/>
  <c r="M11" i="10"/>
  <c r="M13" i="10" s="1"/>
  <c r="O9" i="10"/>
  <c r="O14" i="10"/>
  <c r="O45" i="10" s="1"/>
  <c r="D15" i="10"/>
  <c r="O10" i="10"/>
  <c r="O12" i="10"/>
  <c r="H11" i="10"/>
  <c r="H13" i="10" s="1"/>
  <c r="H16" i="10" s="1"/>
  <c r="F15" i="10"/>
  <c r="D9" i="8"/>
  <c r="D11" i="8" s="1"/>
  <c r="D13" i="8" s="1"/>
  <c r="D15" i="2"/>
  <c r="D55" i="2" s="1"/>
  <c r="C15" i="10"/>
  <c r="D32" i="2"/>
  <c r="D36" i="2" s="1"/>
  <c r="D56" i="9"/>
  <c r="D36" i="9"/>
  <c r="D56" i="4"/>
  <c r="D36" i="4"/>
  <c r="D57" i="5"/>
  <c r="D50" i="5"/>
  <c r="D51" i="5" s="1"/>
  <c r="D51" i="3"/>
  <c r="D64" i="3"/>
  <c r="D35" i="4"/>
  <c r="D37" i="4"/>
  <c r="D63" i="4" s="1"/>
  <c r="D67" i="4" s="1"/>
  <c r="D58" i="4" s="1"/>
  <c r="D55" i="4"/>
  <c r="E17" i="7"/>
  <c r="H9" i="7"/>
  <c r="H17" i="7" s="1"/>
  <c r="D64" i="5"/>
  <c r="D57" i="6"/>
  <c r="D50" i="6"/>
  <c r="D51" i="6" s="1"/>
  <c r="D37" i="9"/>
  <c r="D63" i="9" s="1"/>
  <c r="D51" i="2"/>
  <c r="D16" i="8" s="1"/>
  <c r="D64" i="2"/>
  <c r="D50" i="4"/>
  <c r="D51" i="4" s="1"/>
  <c r="D57" i="4"/>
  <c r="G17" i="7"/>
  <c r="D64" i="9"/>
  <c r="D50" i="2"/>
  <c r="D57" i="2"/>
  <c r="D36" i="5"/>
  <c r="D56" i="5"/>
  <c r="D37" i="5"/>
  <c r="D63" i="5" s="1"/>
  <c r="D55" i="5"/>
  <c r="D35" i="5"/>
  <c r="D57" i="9"/>
  <c r="D50" i="9"/>
  <c r="D51" i="9" s="1"/>
  <c r="D36" i="6"/>
  <c r="D56" i="6"/>
  <c r="D36" i="3"/>
  <c r="D56" i="3"/>
  <c r="D37" i="6"/>
  <c r="D63" i="6" s="1"/>
  <c r="D67" i="6" s="1"/>
  <c r="D58" i="6" s="1"/>
  <c r="D35" i="6"/>
  <c r="D55" i="6"/>
  <c r="D59" i="6" s="1"/>
  <c r="D55" i="3"/>
  <c r="D35" i="3"/>
  <c r="D37" i="3"/>
  <c r="D63" i="3" s="1"/>
  <c r="D50" i="3"/>
  <c r="D57" i="3"/>
  <c r="D35" i="2"/>
  <c r="D55" i="9"/>
  <c r="F17" i="7"/>
  <c r="J15" i="10"/>
  <c r="C11" i="10"/>
  <c r="K15" i="10"/>
  <c r="D35" i="9"/>
  <c r="D37" i="2"/>
  <c r="D63" i="2" s="1"/>
  <c r="N11" i="10"/>
  <c r="N13" i="10" s="1"/>
  <c r="N16" i="10" s="1"/>
  <c r="D64" i="6"/>
  <c r="L15" i="10"/>
  <c r="C17" i="7"/>
  <c r="M15" i="10"/>
  <c r="I11" i="10"/>
  <c r="I13" i="10" s="1"/>
  <c r="I16" i="10" s="1"/>
  <c r="L16" i="10" l="1"/>
  <c r="M16" i="10"/>
  <c r="D16" i="10"/>
  <c r="K16" i="10"/>
  <c r="O15" i="10"/>
  <c r="F16" i="10"/>
  <c r="D67" i="9"/>
  <c r="D58" i="9" s="1"/>
  <c r="D56" i="2"/>
  <c r="D59" i="9"/>
  <c r="J16" i="10"/>
  <c r="D59" i="4"/>
  <c r="C13" i="10"/>
  <c r="O11" i="10"/>
  <c r="O32" i="10" s="1"/>
  <c r="D67" i="3"/>
  <c r="D58" i="3" s="1"/>
  <c r="D67" i="2"/>
  <c r="D58" i="2" s="1"/>
  <c r="D59" i="2" s="1"/>
  <c r="D17" i="8" s="1"/>
  <c r="D59" i="3"/>
  <c r="D67" i="5"/>
  <c r="D58" i="5" s="1"/>
  <c r="D59" i="5" s="1"/>
  <c r="O13" i="10" l="1"/>
  <c r="C16" i="10"/>
  <c r="O16" i="10" s="1"/>
</calcChain>
</file>

<file path=xl/sharedStrings.xml><?xml version="1.0" encoding="utf-8"?>
<sst xmlns="http://schemas.openxmlformats.org/spreadsheetml/2006/main" count="874" uniqueCount="254">
  <si>
    <t>Owner Statement Template Pack</t>
  </si>
  <si>
    <t>Free for property management firms  ·  Built by Numetix</t>
  </si>
  <si>
    <t>What's in this workbook</t>
  </si>
  <si>
    <t>Property tabs (5)</t>
  </si>
  <si>
    <t>Elmwood, Maple Court, Birchwood, Property 4, Property 5. The INPUT layer. Each tab has a monthly data grid starting at row 80 where you enter all numbers. The printable view at the top shows the selected month — pick from the C4 dropdown.</t>
  </si>
  <si>
    <t>Multi-Property</t>
  </si>
  <si>
    <t>Cross-property roll-up for a selected month. C4 dropdown picks the month or 'All Periods'.</t>
  </si>
  <si>
    <t>Simplified Summary</t>
  </si>
  <si>
    <t>One-page summary view. C3 picks property, C4 picks month. Both support consolidated/all options.</t>
  </si>
  <si>
    <t>Detailed Statement</t>
  </si>
  <si>
    <t>Full statement view with property and month dropdowns at C3 and C4.</t>
  </si>
  <si>
    <t>Year-End</t>
  </si>
  <si>
    <t>Twelve-month detail + 1099 prep + Schedule E mapping. C3 picks property.</t>
  </si>
  <si>
    <t>Color key</t>
  </si>
  <si>
    <t>Blue text</t>
  </si>
  <si>
    <t>Cells you fill in (blue). These live on the monthly data grid at the bottom of each property tab.</t>
  </si>
  <si>
    <t>Green text</t>
  </si>
  <si>
    <t>Cells that pull from another sheet via dropdowns. Don't edit these directly.</t>
  </si>
  <si>
    <t>Black text</t>
  </si>
  <si>
    <t>Calculated cells. These hold formulas, don't edit them or the math breaks.</t>
  </si>
  <si>
    <t>Charcoal bar</t>
  </si>
  <si>
    <t>Section header. Marks the start of a new section of the statement.</t>
  </si>
  <si>
    <t>Brand-blue bar</t>
  </si>
  <si>
    <t>Distribution to owner. The hero number, the cash the owner receives.</t>
  </si>
  <si>
    <t>How the sheets connect</t>
  </si>
  <si>
    <t>The workbook treats the Detailed Statement as the single source of truth. Fill it in once, and the other sheets pull what they need.</t>
  </si>
  <si>
    <t>Property tabs</t>
  </si>
  <si>
    <t>The input layer. Monthly grid (row 80+) on each tab.</t>
  </si>
  <si>
    <t>Pulls from all 5 property tabs for the selected month.</t>
  </si>
  <si>
    <t>Property + month dropdowns drive the view.</t>
  </si>
  <si>
    <t>Same dropdowns. Full statement view.</t>
  </si>
  <si>
    <t>The six-section framework</t>
  </si>
  <si>
    <t>Every owner statement worth sending contains these six sections, in this order:</t>
  </si>
  <si>
    <t>1. Income summary</t>
  </si>
  <si>
    <t>Rent collected, other income, occupancy note (vacancies in a callout, not as a negative income line).</t>
  </si>
  <si>
    <t>2. Expense detail</t>
  </si>
  <si>
    <t>Grouped by category with vendor name, date, and unit number on every line.</t>
  </si>
  <si>
    <t>3. Net operating income</t>
  </si>
  <si>
    <t>Total income minus total operating expenses. Capital expenditures sit below this line.</t>
  </si>
  <si>
    <t>4. Capital expenditures and reserves</t>
  </si>
  <si>
    <t>Cap-ex is funded from reserves, not from the month's operating cash. Show both legs.</t>
  </si>
  <si>
    <t>5. Trust account snapshot</t>
  </si>
  <si>
    <t>The section most templates skip and most state real-estate boards expect. Show it.</t>
  </si>
  <si>
    <t>6. Distribution calculation</t>
  </si>
  <si>
    <t>Walk from NOI to the actual transfer amount. Note the date and account.</t>
  </si>
  <si>
    <t>How to use these templates</t>
  </si>
  <si>
    <t>The example data is real-looking, not real.</t>
  </si>
  <si>
    <t>Each template ships pre-filled with an Elmwood Residences example so you can see how a finished statement looks. Clear the blue cells before using on a real property.</t>
  </si>
  <si>
    <t>Pick cash or accrual at the top.</t>
  </si>
  <si>
    <t>Most PM software defaults to cash. Whichever you choose, state it clearly at the top of the statement and apply it consistently. Don't mix the two.</t>
  </si>
  <si>
    <t>Keep the same delivery date every month.</t>
  </si>
  <si>
    <t>The 10th, 12th, or 15th are common. Owners who know their statement arrives on the 12th plan around it. Owners who get them on different dates start to wonder how organized the operation is.</t>
  </si>
  <si>
    <t>Send the statement before the distribution hits.</t>
  </si>
  <si>
    <t>An owner who sees a deposit before the statement arrives is going to call. An owner who gets the statement first can verify the math themselves.</t>
  </si>
  <si>
    <t>Add the trust account snapshot.</t>
  </si>
  <si>
    <t>It takes thirty seconds. It's the section state auditors look for first, and the single biggest trust signal a sophisticated owner can see on a statement.</t>
  </si>
  <si>
    <t>About Numetix</t>
  </si>
  <si>
    <t>Numetix is an industry-expert-led accounting firm for property management companies. We help PM firms tighten the bookkeeping that produces these statements — clean trust account reconciliation, accurate property-level books, on-time monthly close — so the owner statement is the easy part. Learn more at www.numetix.ai.</t>
  </si>
  <si>
    <t>Owner Statement Template Pack  ·  Built by Numetix  ·  www.numetix.ai</t>
  </si>
  <si>
    <t>⚠  READ-ONLY VIEW  —  This statement is built from the monthly data grid below.
To enter or change values, scroll to row 80 (or click here ↓) and edit the grid. Switch months via the dropdown at C4.</t>
  </si>
  <si>
    <t>OWNER STATEMENT</t>
  </si>
  <si>
    <t>Property:</t>
  </si>
  <si>
    <t>Elmwood Residences</t>
  </si>
  <si>
    <t>142 Elmwood Drive</t>
  </si>
  <si>
    <t>Period:</t>
  </si>
  <si>
    <t>P04 Apr 2026</t>
  </si>
  <si>
    <t>Reporting basis: Cash</t>
  </si>
  <si>
    <t>INCOME</t>
  </si>
  <si>
    <t>Description</t>
  </si>
  <si>
    <t>Note</t>
  </si>
  <si>
    <t>Amount</t>
  </si>
  <si>
    <t>Base rent collected</t>
  </si>
  <si>
    <t>7 of 8 units occupied</t>
  </si>
  <si>
    <t>Late fee income</t>
  </si>
  <si>
    <t>Pet fee income</t>
  </si>
  <si>
    <t>Units 2, 6</t>
  </si>
  <si>
    <t>Parking income</t>
  </si>
  <si>
    <t>Utility reimbursements</t>
  </si>
  <si>
    <t>Other income</t>
  </si>
  <si>
    <t>Total income</t>
  </si>
  <si>
    <t>Occupancy note: Unit 3 vacant the full month. Two qualified applications received.</t>
  </si>
  <si>
    <t>OPERATING EXPENSES</t>
  </si>
  <si>
    <t>Vendor / Unit</t>
  </si>
  <si>
    <t>Management fee</t>
  </si>
  <si>
    <t>8% of rent collected</t>
  </si>
  <si>
    <t>Lease renewal processing</t>
  </si>
  <si>
    <t>Bathroom faucet replacement</t>
  </si>
  <si>
    <t>ABC Plumbing / Unit 4</t>
  </si>
  <si>
    <t>Common-area hallway lighting</t>
  </si>
  <si>
    <t>Brightline Electric</t>
  </si>
  <si>
    <t>Landscaping, April</t>
  </si>
  <si>
    <t>Greenways</t>
  </si>
  <si>
    <t>Pest control, quarterly</t>
  </si>
  <si>
    <t>PestPro</t>
  </si>
  <si>
    <t>Property insurance</t>
  </si>
  <si>
    <t>Annual policy, prorated</t>
  </si>
  <si>
    <t>Trash and recycling</t>
  </si>
  <si>
    <t>Property taxes</t>
  </si>
  <si>
    <t>Annual, prorated</t>
  </si>
  <si>
    <t>Utilities, common-area</t>
  </si>
  <si>
    <t>Administrative</t>
  </si>
  <si>
    <t>Total operating expenses</t>
  </si>
  <si>
    <t>NET OPERATING INCOME</t>
  </si>
  <si>
    <t>Net operating income</t>
  </si>
  <si>
    <t>CAPITAL EXPENDITURES — funded from reserves</t>
  </si>
  <si>
    <t>Water heater replacement</t>
  </si>
  <si>
    <t>Rapid HVAC / Unit 7</t>
  </si>
  <si>
    <t>Total capital expenditures</t>
  </si>
  <si>
    <t>RESERVE FUND ACTIVITY</t>
  </si>
  <si>
    <t>Opening balance</t>
  </si>
  <si>
    <t>Reserve contribution rate (% of rent)</t>
  </si>
  <si>
    <t>Contribution this month</t>
  </si>
  <si>
    <t>5% × rent collected</t>
  </si>
  <si>
    <t>Withdrawal: capital expenditures</t>
  </si>
  <si>
    <t>Closing balance</t>
  </si>
  <si>
    <t>TRUST ACCOUNT SNAPSHOT</t>
  </si>
  <si>
    <t>Receipts</t>
  </si>
  <si>
    <t>Operating disbursements</t>
  </si>
  <si>
    <t>Capital expenditures (from reserves)</t>
  </si>
  <si>
    <t>Distribution to owner</t>
  </si>
  <si>
    <t>Security deposits held in trust (separate account): $7,200 — unchanged this month.</t>
  </si>
  <si>
    <t>DISTRIBUTION CALCULATION</t>
  </si>
  <si>
    <t>Less: reserve contribution</t>
  </si>
  <si>
    <t>Less: outstanding payables</t>
  </si>
  <si>
    <t>Less: owner-approved holdbacks</t>
  </si>
  <si>
    <t>DISTRIBUTION TO OWNER</t>
  </si>
  <si>
    <t>Transfer date</t>
  </si>
  <si>
    <t>12 May 2026</t>
  </si>
  <si>
    <t>Receiving account (last four)</t>
  </si>
  <si>
    <t>4821</t>
  </si>
  <si>
    <t>OWNER ACTION ITEMS</t>
  </si>
  <si>
    <t>· Unit 3 leasing — two qualified applications received, recommend proceeding by 25 April.</t>
  </si>
  <si>
    <t>· HVAC inspection at Unit 6 scheduled for May, quote to follow.</t>
  </si>
  <si>
    <t>MONTHLY DATA GRID — enter values for each month here. The view above repopulates based on the month dropdown at C4.</t>
  </si>
  <si>
    <t>Line Item</t>
  </si>
  <si>
    <t>P01 Jan 2026</t>
  </si>
  <si>
    <t>P02 Feb 2026</t>
  </si>
  <si>
    <t>P03 Mar 2026</t>
  </si>
  <si>
    <t>P05 May 2026</t>
  </si>
  <si>
    <t>P06 Jun 2026</t>
  </si>
  <si>
    <t>P07 Jul 2026</t>
  </si>
  <si>
    <t>P08 Aug 2026</t>
  </si>
  <si>
    <t>P09 Sep 2026</t>
  </si>
  <si>
    <t>P10 Oct 2026</t>
  </si>
  <si>
    <t>P11 Nov 2026</t>
  </si>
  <si>
    <t>P12 Dec 2026</t>
  </si>
  <si>
    <t>Annual Total</t>
  </si>
  <si>
    <t>Landscaping</t>
  </si>
  <si>
    <t>Pest control</t>
  </si>
  <si>
    <t>Cap-ex line 1</t>
  </si>
  <si>
    <t>Cap-ex line 2</t>
  </si>
  <si>
    <t>Cap-ex line 3</t>
  </si>
  <si>
    <t>Outstanding payables</t>
  </si>
  <si>
    <t>Owner-approved holdbacks</t>
  </si>
  <si>
    <t>Maple Court</t>
  </si>
  <si>
    <t>88 Maple Court</t>
  </si>
  <si>
    <t>Occupancy note: 4 of 4 units occupied, fully leased through Q3.</t>
  </si>
  <si>
    <t>14 Birchwood</t>
  </si>
  <si>
    <t>14 Birchwood Lane</t>
  </si>
  <si>
    <t>Occupancy note: Single-family rental, lease through January 2027.</t>
  </si>
  <si>
    <t>Property 4</t>
  </si>
  <si>
    <t>(address)</t>
  </si>
  <si>
    <t>Property 5</t>
  </si>
  <si>
    <t>CONSOLIDATED OWNER STATEMENT</t>
  </si>
  <si>
    <t>Owner:</t>
  </si>
  <si>
    <t>Hudson Holdings LLC</t>
  </si>
  <si>
    <t>Row 1 pulls from the Detailed Statement (your anchor property). Rows 2 onward are manual entry.</t>
  </si>
  <si>
    <t>Each row pulls from the corresponding property tab's monthly grid for the selected period. Add rows below row 13 for additional properties (manual entry).</t>
  </si>
  <si>
    <t>Property</t>
  </si>
  <si>
    <t>Income</t>
  </si>
  <si>
    <t>Op. Expenses</t>
  </si>
  <si>
    <t>NOI</t>
  </si>
  <si>
    <t>Cap-ex</t>
  </si>
  <si>
    <t>Reserve change</t>
  </si>
  <si>
    <t>Distribution</t>
  </si>
  <si>
    <t>Total</t>
  </si>
  <si>
    <t>Note: Switch the period dropdown above to view different months or the full year roll-up.</t>
  </si>
  <si>
    <t>OWNER STATEMENT (Summary)</t>
  </si>
  <si>
    <t>Elmwood</t>
  </si>
  <si>
    <t>All figures on this sheet pull from the Detailed Statement. Edit numbers there to update this view.</t>
  </si>
  <si>
    <t>Pick a property and a month above. Numbers below repopulate from the property tab's monthly grid.</t>
  </si>
  <si>
    <t>SUMMARY</t>
  </si>
  <si>
    <t>Rent and other income collected</t>
  </si>
  <si>
    <t>Operating expenses</t>
  </si>
  <si>
    <t>Reserve contribution</t>
  </si>
  <si>
    <t>Reference balances</t>
  </si>
  <si>
    <t>Reserve fund, closing balance</t>
  </si>
  <si>
    <t>Trust account, closing balance</t>
  </si>
  <si>
    <t>NOTE: This is a read-only view. Data is entered on the property tabs. Use the dropdowns at C3 and C4 to switch views.</t>
  </si>
  <si>
    <t>YEAR-END OWNER STATEMENT</t>
  </si>
  <si>
    <t>Year:</t>
  </si>
  <si>
    <t>MONTHLY DETAIL</t>
  </si>
  <si>
    <t>Jan</t>
  </si>
  <si>
    <t>Feb</t>
  </si>
  <si>
    <t>Mar</t>
  </si>
  <si>
    <t>Apr</t>
  </si>
  <si>
    <t>May</t>
  </si>
  <si>
    <t>Jun</t>
  </si>
  <si>
    <t>Jul</t>
  </si>
  <si>
    <t>Aug</t>
  </si>
  <si>
    <t>Sep</t>
  </si>
  <si>
    <t>Oct</t>
  </si>
  <si>
    <t>Nov</t>
  </si>
  <si>
    <t>Dec</t>
  </si>
  <si>
    <t>Base rent</t>
  </si>
  <si>
    <t>Capital expenditures</t>
  </si>
  <si>
    <t>Reserve contribution (5% of base rent)</t>
  </si>
  <si>
    <t>1099 PREP NOTES</t>
  </si>
  <si>
    <t>Use the schedule below to track 1099-MISC and 1099-NEC reporting thresholds for vendors paid through this property's operating account. Threshold: $600 per vendor per calendar year.</t>
  </si>
  <si>
    <t>Vendor</t>
  </si>
  <si>
    <t>Service type</t>
  </si>
  <si>
    <t>YTD paid</t>
  </si>
  <si>
    <t>1099 form</t>
  </si>
  <si>
    <t>TIN on file?</t>
  </si>
  <si>
    <t>ABC Plumbing</t>
  </si>
  <si>
    <t>Plumbing repair</t>
  </si>
  <si>
    <t>1099-NEC</t>
  </si>
  <si>
    <t>Yes</t>
  </si>
  <si>
    <t>Electrical repair</t>
  </si>
  <si>
    <t>Rapid HVAC</t>
  </si>
  <si>
    <t>HVAC repair / replace</t>
  </si>
  <si>
    <t>SCHEDULE E MAPPING (Form 1040)</t>
  </si>
  <si>
    <t>Map the YTD totals above to the corresponding lines on Schedule E. Owners filing as individuals use this section directly; owners filing through an LLC use it to populate the K-1 inputs.</t>
  </si>
  <si>
    <t>Schedule E line</t>
  </si>
  <si>
    <t>Source from this workbook</t>
  </si>
  <si>
    <t>YTD amount</t>
  </si>
  <si>
    <t>Line 3 — Rents received</t>
  </si>
  <si>
    <t>Income (total)</t>
  </si>
  <si>
    <t>Line 5 — Advertising</t>
  </si>
  <si>
    <t>From operating expenses</t>
  </si>
  <si>
    <t>Line 6 — Auto and travel</t>
  </si>
  <si>
    <t>Line 7 — Cleaning and maintenance</t>
  </si>
  <si>
    <t>Maintenance subtotal</t>
  </si>
  <si>
    <t>Line 8 — Commissions</t>
  </si>
  <si>
    <t>Leasing commissions</t>
  </si>
  <si>
    <t>Line 9 — Insurance</t>
  </si>
  <si>
    <t>Property insurance prorated</t>
  </si>
  <si>
    <t>Line 10 — Legal and professional</t>
  </si>
  <si>
    <t>Includes management fee in some filings</t>
  </si>
  <si>
    <t>Line 11 — Management fees</t>
  </si>
  <si>
    <t>If broken out separately</t>
  </si>
  <si>
    <t>Line 12 — Mortgage interest (banks)</t>
  </si>
  <si>
    <t>Owner-provided</t>
  </si>
  <si>
    <t>Line 14 — Repairs</t>
  </si>
  <si>
    <t>Distinct from cap-ex on Line 18</t>
  </si>
  <si>
    <t>Line 15 — Supplies</t>
  </si>
  <si>
    <t>Line 16 — Taxes</t>
  </si>
  <si>
    <t>Property taxes prorated</t>
  </si>
  <si>
    <t>Line 17 — Utilities</t>
  </si>
  <si>
    <t>Common-area utilities</t>
  </si>
  <si>
    <t>Line 18 — Depreciation expense</t>
  </si>
  <si>
    <t>Owner / CPA calculates from cap-ex</t>
  </si>
  <si>
    <t>All Periods (Annual)</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</si>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</sst>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quot;($&quot;* #,##0.00\);_-\$* \-??_-;_-@_-"/>
    <numFmt numFmtId="165" formatCode="0.0%"/>
  </numFmts>
  <fonts count="27" x14ac:knownFonts="1">
    <font>
      <sz val="11"/>
      <color theme="1"/>
      <name val="Calibri"/>
      <family val="2"/>
      <charset val="1"/>
    </font>
    <font>
      <b/>
      <sz val="22"/>
      <color rgb="FF111827"/>
      <name val="Arial"/>
      <charset val="1"/>
    </font>
    <font>
      <sz val="11"/>
      <color rgb="FF4D5A60"/>
      <name val="Arial"/>
      <charset val="1"/>
    </font>
    <font>
      <b/>
      <sz val="13"/>
      <color rgb="FF111827"/>
      <name val="Arial"/>
      <charset val="1"/>
    </font>
    <font>
      <b/>
      <sz val="11"/>
      <color rgb="FF5680F2"/>
      <name val="Arial"/>
      <charset val="1"/>
    </font>
    <font>
      <sz val="10"/>
      <color rgb="FF111827"/>
      <name val="Arial"/>
      <charset val="1"/>
    </font>
    <font>
      <b/>
      <sz val="10"/>
      <color rgb="FF0000FF"/>
      <name val="Arial"/>
      <charset val="1"/>
    </font>
    <font>
      <b/>
      <sz val="10"/>
      <color rgb="FF008000"/>
      <name val="Arial"/>
      <charset val="1"/>
    </font>
    <font>
      <b/>
      <sz val="10"/>
      <color rgb="FF111827"/>
      <name val="Arial"/>
      <charset val="1"/>
    </font>
    <font>
      <b/>
      <sz val="10"/>
      <color rgb="FFFFFFFF"/>
      <name val="Arial"/>
      <charset val="1"/>
    </font>
    <font>
      <sz val="10"/>
      <color rgb="FF4D5A60"/>
      <name val="Arial"/>
      <charset val="1"/>
    </font>
    <font>
      <b/>
      <sz val="10"/>
      <color rgb="FF5680F2"/>
      <name val="Arial"/>
      <charset val="1"/>
    </font>
    <font>
      <b/>
      <sz val="9"/>
      <color rgb="FF56A9F2"/>
      <name val="Arial"/>
      <charset val="1"/>
    </font>
    <font>
      <b/>
      <sz val="18"/>
      <color rgb="FF111827"/>
      <name val="Arial"/>
      <charset val="1"/>
    </font>
    <font>
      <sz val="10"/>
      <color rgb="FF0000FF"/>
      <name val="Arial"/>
      <charset val="1"/>
    </font>
    <font>
      <sz val="9"/>
      <color rgb="FF4D5A60"/>
      <name val="Arial"/>
      <charset val="1"/>
    </font>
    <font>
      <b/>
      <sz val="10"/>
      <color rgb="FF4D5A60"/>
      <name val="Arial"/>
      <charset val="1"/>
    </font>
    <font>
      <sz val="10"/>
      <color rgb="FF008000"/>
      <name val="Arial"/>
      <charset val="1"/>
    </font>
    <font>
      <i/>
      <sz val="9"/>
      <color rgb="FF4D5A60"/>
      <name val="Arial"/>
      <charset val="1"/>
    </font>
    <font>
      <b/>
      <sz val="12"/>
      <color rgb="FFFFFFFF"/>
      <name val="Arial"/>
      <charset val="1"/>
    </font>
    <font>
      <b/>
      <sz val="11"/>
      <color rgb="FF111827"/>
      <name val="Arial"/>
      <charset val="1"/>
    </font>
    <font>
      <b/>
      <sz val="9"/>
      <color rgb="FFFFFFFF"/>
      <name val="Arial"/>
      <charset val="1"/>
    </font>
    <font>
      <sz val="10"/>
      <name val="Arial"/>
      <charset val="1"/>
    </font>
    <font>
      <b/>
      <sz val="10"/>
      <name val="Arial"/>
      <charset val="1"/>
    </font>
    <font>
      <i/>
      <sz val="9"/>
      <color rgb="FF008000"/>
      <name val="Arial"/>
      <charset val="1"/>
    </font>
    <font>
      <i/>
      <sz val="10"/>
      <color rgb="FF666666"/>
      <name val="Arial"/>
      <charset val="1"/>
    </font>
    <font>
      <sz val="11"/>
      <name val="Calibri"/>
      <charset val="1"/>
    </font>
  </fonts>
  <fills count="7">
    <fill>
      <patternFill patternType="none"/>
    </fill>
    <fill>
      <patternFill patternType="gray125"/>
    </fill>
    <fill>
      <patternFill patternType="solid">
        <fgColor rgb="FF56A9F2"/>
        <bgColor rgb="FF5680F2"/>
      </patternFill>
    </fill>
    <fill>
      <patternFill patternType="solid">
        <fgColor rgb="FF111827"/>
        <bgColor rgb="FF000000"/>
      </patternFill>
    </fill>
    <fill>
      <patternFill patternType="solid">
        <fgColor rgb="FFCC4125"/>
        <bgColor rgb="FF993366"/>
      </patternFill>
    </fill>
    <fill>
      <patternFill patternType="solid">
        <fgColor rgb="FFEAF4FE"/>
        <bgColor rgb="FFF4F9FE"/>
      </patternFill>
    </fill>
    <fill>
      <patternFill patternType="solid">
        <fgColor rgb="FFF4F9FE"/>
        <bgColor rgb="FFEAF4FE"/>
      </patternFill>
    </fill>
  </fills>
  <borders count="4">
    <border>
      <left/>
      <right/>
      <top/>
      <bottom/>
      <diagonal/>
    </border>
    <border>
      <left/>
      <right/>
      <top/>
      <bottom style="thin">
        <color rgb="FFE5E9ED"/>
      </bottom>
      <diagonal/>
    </border>
    <border>
      <left/>
      <right/>
      <top style="medium">
        <color rgb="FF111827"/>
      </top>
      <bottom/>
      <diagonal/>
    </border>
    <border>
      <left/>
      <right/>
      <top style="thin">
        <color rgb="FF111827"/>
      </top>
      <bottom/>
      <diagonal/>
    </border>
  </borders>
  <cellStyleXfs count="1">
    <xf numFmtId="0" fontId="0" fillId="0" borderId="0"/>
  </cellStyleXfs>
  <cellXfs count="87">
    <xf numFmtId="0" fontId="0" fillId="0" borderId="0" xfId="0"/>
    <xf numFmtId="0" fontId="24" fillId="0" borderId="0" xfId="0" applyFont="1" applyAlignment="1">
      <alignment horizontal="left" vertical="center"/>
    </xf>
    <xf numFmtId="0" fontId="15" fillId="0" borderId="0" xfId="0" applyFont="1" applyAlignment="1">
      <alignment horizontal="right"/>
    </xf>
    <xf numFmtId="0" fontId="14" fillId="0" borderId="0" xfId="0" applyFont="1" applyAlignment="1">
      <alignment horizontal="left" wrapText="1" indent="1"/>
    </xf>
    <xf numFmtId="0" fontId="18" fillId="0" borderId="0" xfId="0" applyFont="1" applyAlignment="1">
      <alignment horizontal="left" vertical="center" indent="1"/>
    </xf>
    <xf numFmtId="0" fontId="18" fillId="5" borderId="0" xfId="0" applyFont="1" applyFill="1" applyAlignment="1">
      <alignment horizontal="left" vertical="center" wrapText="1" indent="1"/>
    </xf>
    <xf numFmtId="0" fontId="9" fillId="3" borderId="0" xfId="0" applyFont="1" applyFill="1" applyAlignment="1">
      <alignment horizontal="left" vertical="center" indent="1"/>
    </xf>
    <xf numFmtId="0" fontId="9" fillId="4" borderId="0" xfId="0" applyFont="1" applyFill="1" applyAlignment="1">
      <alignment horizontal="left" vertical="center" wrapText="1" indent="1"/>
    </xf>
    <xf numFmtId="0" fontId="12" fillId="0" borderId="0" xfId="0" applyFont="1" applyAlignment="1">
      <alignment horizontal="center" vertical="center"/>
    </xf>
    <xf numFmtId="0" fontId="5" fillId="0" borderId="0" xfId="0" applyFont="1" applyAlignment="1">
      <alignment horizontal="left" vertical="top" wrapText="1"/>
    </xf>
    <xf numFmtId="0" fontId="3" fillId="0" borderId="0" xfId="0" applyFont="1"/>
    <xf numFmtId="0" fontId="10" fillId="0" borderId="0" xfId="0" applyFont="1" applyAlignment="1">
      <alignment horizontal="left" wrapText="1"/>
    </xf>
    <xf numFmtId="0" fontId="0" fillId="2" borderId="0" xfId="0" applyFill="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horizontal="left" vertical="top" wrapText="1"/>
    </xf>
    <xf numFmtId="0" fontId="6" fillId="0" borderId="0" xfId="0" applyFont="1"/>
    <xf numFmtId="0" fontId="5" fillId="0" borderId="0" xfId="0" applyFont="1" applyAlignment="1">
      <alignment horizontal="left" vertical="center" wrapText="1"/>
    </xf>
    <xf numFmtId="0" fontId="7" fillId="0" borderId="0" xfId="0" applyFont="1"/>
    <xf numFmtId="0" fontId="8" fillId="0" borderId="0" xfId="0" applyFont="1"/>
    <xf numFmtId="0" fontId="9" fillId="3" borderId="0" xfId="0" applyFont="1" applyFill="1" applyAlignment="1">
      <alignment horizontal="center" vertical="center"/>
    </xf>
    <xf numFmtId="0" fontId="9" fillId="2" borderId="0" xfId="0" applyFont="1" applyFill="1" applyAlignment="1">
      <alignment horizontal="center" vertical="center"/>
    </xf>
    <xf numFmtId="0" fontId="11" fillId="0" borderId="0" xfId="0" applyFont="1"/>
    <xf numFmtId="0" fontId="12" fillId="0" borderId="0" xfId="0" applyFont="1" applyAlignment="1">
      <alignment horizontal="center" vertical="center"/>
    </xf>
    <xf numFmtId="0" fontId="13" fillId="0" borderId="0" xfId="0" applyFont="1"/>
    <xf numFmtId="0" fontId="5" fillId="0" borderId="0" xfId="0" applyFont="1"/>
    <xf numFmtId="0" fontId="14" fillId="0" borderId="0" xfId="0" applyFont="1" applyAlignment="1">
      <alignment horizontal="left"/>
    </xf>
    <xf numFmtId="0" fontId="15" fillId="0" borderId="0" xfId="0" applyFont="1" applyAlignment="1">
      <alignment horizontal="right"/>
    </xf>
    <xf numFmtId="0" fontId="14" fillId="0" borderId="0" xfId="0" applyFont="1" applyAlignment="1" applyProtection="1">
      <alignment horizontal="left"/>
      <protection locked="0"/>
    </xf>
    <xf numFmtId="0" fontId="9" fillId="3" borderId="0" xfId="0" applyFont="1" applyFill="1" applyAlignment="1">
      <alignment horizontal="left" vertical="center" indent="1"/>
    </xf>
    <xf numFmtId="0" fontId="16" fillId="0" borderId="1" xfId="0" applyFont="1" applyBorder="1"/>
    <xf numFmtId="0" fontId="16" fillId="0" borderId="1" xfId="0" applyFont="1" applyBorder="1" applyAlignment="1">
      <alignment horizontal="right"/>
    </xf>
    <xf numFmtId="0" fontId="5" fillId="0" borderId="0" xfId="0" applyFont="1" applyAlignment="1">
      <alignment horizontal="left" indent="1"/>
    </xf>
    <xf numFmtId="0" fontId="15" fillId="0" borderId="0" xfId="0" applyFont="1" applyAlignment="1">
      <alignment horizontal="left"/>
    </xf>
    <xf numFmtId="164" fontId="17" fillId="0" borderId="0" xfId="0" applyNumberFormat="1" applyFont="1" applyAlignment="1">
      <alignment horizontal="right"/>
    </xf>
    <xf numFmtId="0" fontId="8" fillId="0" borderId="2" xfId="0" applyFont="1" applyBorder="1"/>
    <xf numFmtId="164" fontId="8" fillId="0" borderId="2" xfId="0" applyNumberFormat="1" applyFont="1" applyBorder="1" applyAlignment="1">
      <alignment horizontal="right"/>
    </xf>
    <xf numFmtId="164" fontId="5" fillId="0" borderId="0" xfId="0" applyNumberFormat="1" applyFont="1" applyAlignment="1">
      <alignment horizontal="right"/>
    </xf>
    <xf numFmtId="0" fontId="14" fillId="0" borderId="0" xfId="0" applyFont="1" applyAlignment="1">
      <alignment horizontal="left" indent="1"/>
    </xf>
    <xf numFmtId="164" fontId="14" fillId="0" borderId="0" xfId="0" applyNumberFormat="1" applyFont="1" applyAlignment="1" applyProtection="1">
      <alignment horizontal="right"/>
      <protection locked="0"/>
    </xf>
    <xf numFmtId="165" fontId="14" fillId="0" borderId="0" xfId="0" applyNumberFormat="1" applyFont="1" applyAlignment="1" applyProtection="1">
      <alignment horizontal="right"/>
      <protection locked="0"/>
    </xf>
    <xf numFmtId="0" fontId="15" fillId="0" borderId="0" xfId="0" applyFont="1"/>
    <xf numFmtId="0" fontId="5" fillId="6" borderId="0" xfId="0" applyFont="1" applyFill="1" applyAlignment="1">
      <alignment horizontal="left" indent="1"/>
    </xf>
    <xf numFmtId="0" fontId="0" fillId="6" borderId="0" xfId="0" applyFill="1"/>
    <xf numFmtId="164" fontId="14" fillId="6" borderId="0" xfId="0" applyNumberFormat="1" applyFont="1" applyFill="1" applyAlignment="1" applyProtection="1">
      <alignment horizontal="right"/>
      <protection locked="0"/>
    </xf>
    <xf numFmtId="164" fontId="5" fillId="6" borderId="0" xfId="0" applyNumberFormat="1" applyFont="1" applyFill="1" applyAlignment="1">
      <alignment horizontal="right"/>
    </xf>
    <xf numFmtId="0" fontId="8" fillId="6" borderId="2" xfId="0" applyFont="1" applyFill="1" applyBorder="1"/>
    <xf numFmtId="164" fontId="8" fillId="6" borderId="2" xfId="0" applyNumberFormat="1" applyFont="1" applyFill="1" applyBorder="1" applyAlignment="1">
      <alignment horizontal="right"/>
    </xf>
    <xf numFmtId="0" fontId="19" fillId="2" borderId="0" xfId="0" applyFont="1" applyFill="1" applyAlignment="1">
      <alignment horizontal="left" vertical="center" indent="1"/>
    </xf>
    <xf numFmtId="164" fontId="19" fillId="2" borderId="0" xfId="0" applyNumberFormat="1" applyFont="1" applyFill="1" applyAlignment="1">
      <alignment horizontal="right" vertical="center" indent="1"/>
    </xf>
    <xf numFmtId="0" fontId="20" fillId="0" borderId="0" xfId="0" applyFont="1"/>
    <xf numFmtId="0" fontId="9" fillId="3" borderId="0" xfId="0" applyFont="1" applyFill="1"/>
    <xf numFmtId="0" fontId="21" fillId="3" borderId="0" xfId="0" applyFont="1" applyFill="1" applyAlignment="1">
      <alignment horizontal="center"/>
    </xf>
    <xf numFmtId="0" fontId="9" fillId="3" borderId="0" xfId="0" applyFont="1" applyFill="1" applyAlignment="1">
      <alignment horizontal="center"/>
    </xf>
    <xf numFmtId="0" fontId="22" fillId="0" borderId="0" xfId="0" applyFont="1"/>
    <xf numFmtId="164" fontId="14" fillId="0" borderId="0" xfId="0" applyNumberFormat="1" applyFont="1" applyProtection="1">
      <protection locked="0"/>
    </xf>
    <xf numFmtId="164" fontId="23" fillId="0" borderId="0" xfId="0" applyNumberFormat="1" applyFont="1"/>
    <xf numFmtId="0" fontId="17" fillId="0" borderId="0" xfId="0" applyFont="1" applyAlignment="1">
      <alignment horizontal="left" indent="1"/>
    </xf>
    <xf numFmtId="164" fontId="14" fillId="0" borderId="0" xfId="0" applyNumberFormat="1" applyFont="1" applyAlignment="1">
      <alignment horizontal="right"/>
    </xf>
    <xf numFmtId="0" fontId="8" fillId="0" borderId="2" xfId="0" applyFont="1" applyBorder="1" applyAlignment="1">
      <alignment horizontal="left" indent="1"/>
    </xf>
    <xf numFmtId="0" fontId="18" fillId="0" borderId="0" xfId="0" applyFont="1" applyAlignment="1">
      <alignment horizontal="left" vertical="top" wrapText="1" indent="1"/>
    </xf>
    <xf numFmtId="0" fontId="17" fillId="0" borderId="0" xfId="0" applyFont="1" applyAlignment="1">
      <alignment horizontal="left"/>
    </xf>
    <xf numFmtId="164" fontId="7" fillId="0" borderId="2" xfId="0" applyNumberFormat="1" applyFont="1" applyBorder="1" applyAlignment="1">
      <alignment horizontal="right"/>
    </xf>
    <xf numFmtId="165" fontId="14" fillId="0" borderId="0" xfId="0" applyNumberFormat="1" applyFont="1" applyAlignment="1">
      <alignment horizontal="right"/>
    </xf>
    <xf numFmtId="164" fontId="14" fillId="6" borderId="0" xfId="0" applyNumberFormat="1" applyFont="1" applyFill="1" applyAlignment="1">
      <alignment horizontal="right"/>
    </xf>
    <xf numFmtId="0" fontId="25" fillId="0" borderId="0" xfId="0" applyFont="1"/>
    <xf numFmtId="0" fontId="26" fillId="0" borderId="0" xfId="0" applyFont="1"/>
    <xf numFmtId="0" fontId="26" fillId="0" borderId="0" xfId="0" applyFont="1" applyAlignment="1">
      <alignment horizontal="center"/>
    </xf>
    <xf numFmtId="164" fontId="26" fillId="0" borderId="0" xfId="0" applyNumberFormat="1" applyFont="1"/>
    <xf numFmtId="0" fontId="8" fillId="0" borderId="0" xfId="0" applyFont="1" applyAlignment="1">
      <alignment horizontal="left" indent="1"/>
    </xf>
    <xf numFmtId="164" fontId="8" fillId="0" borderId="0" xfId="0" applyNumberFormat="1" applyFont="1" applyAlignment="1">
      <alignment horizontal="right"/>
    </xf>
    <xf numFmtId="164" fontId="0" fillId="0" borderId="0" xfId="0" applyNumberFormat="1"/>
    <xf numFmtId="0" fontId="8" fillId="0" borderId="3" xfId="0" applyFont="1" applyBorder="1" applyAlignment="1">
      <alignment horizontal="left" indent="1"/>
    </xf>
    <xf numFmtId="164" fontId="8" fillId="0" borderId="3" xfId="0" applyNumberFormat="1" applyFont="1" applyBorder="1" applyAlignment="1">
      <alignment horizontal="right"/>
    </xf>
    <xf numFmtId="0" fontId="16" fillId="0" borderId="1" xfId="0" applyFont="1" applyBorder="1" applyAlignment="1">
      <alignment horizontal="left"/>
    </xf>
    <xf numFmtId="0" fontId="14" fillId="0" borderId="0" xfId="0" applyFont="1"/>
    <xf numFmtId="0" fontId="15" fillId="0" borderId="0" xfId="0" applyFont="1" applyAlignment="1">
      <alignment horizontal="left" vertical="center"/>
    </xf>
    <xf numFmtId="0" fontId="18" fillId="0" borderId="0" xfId="0" applyFont="1" applyAlignment="1">
      <alignment horizontal="left" vertical="top" wrapText="1" indent="1"/>
    </xf>
    <xf numFmtId="0" fontId="16" fillId="5" borderId="0" xfId="0" applyFont="1" applyFill="1" applyAlignment="1">
      <alignment horizontal="left" vertical="center" indent="1"/>
    </xf>
    <xf numFmtId="0" fontId="0" fillId="0" borderId="0" xfId="0"/>
    <xf numFmtId="0" fontId="14" fillId="0" borderId="0" xfId="0" applyFont="1" applyAlignment="1">
      <alignment horizontal="left" indent="1"/>
    </xf>
    <xf numFmtId="0" fontId="16" fillId="0" borderId="1" xfId="0" applyFont="1" applyBorder="1"/>
    <xf numFmtId="0" fontId="5" fillId="0" borderId="0" xfId="0" applyFont="1" applyAlignment="1">
      <alignment horizontal="left" indent="1"/>
    </xf>
    <xf numFmtId="0" fontId="15" fillId="0" borderId="0" xfId="0" applyFont="1" applyAlignment="1">
      <alignment horizontal="left" vertical="center"/>
    </xf>
    <xf numFmtId="0" fontId="14" fillId="0" borderId="0" xfId="0" quotePrefix="1" applyFont="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4F9FE"/>
      <rgbColor rgb="FFEAF4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9ED"/>
      <rgbColor rgb="FFCCFFCC"/>
      <rgbColor rgb="FFFFFF99"/>
      <rgbColor rgb="FF99CCFF"/>
      <rgbColor rgb="FFFF99CC"/>
      <rgbColor rgb="FFCC99FF"/>
      <rgbColor rgb="FFFFCC99"/>
      <rgbColor rgb="FF5680F2"/>
      <rgbColor rgb="FF56A9F2"/>
      <rgbColor rgb="FF99CC00"/>
      <rgbColor rgb="FFFFCC00"/>
      <rgbColor rgb="FFFF9900"/>
      <rgbColor rgb="FFFF6600"/>
      <rgbColor rgb="FF666666"/>
      <rgbColor rgb="FF969696"/>
      <rgbColor rgb="FF003366"/>
      <rgbColor rgb="FF339966"/>
      <rgbColor rgb="FF111827"/>
      <rgbColor rgb="FF333300"/>
      <rgbColor rgb="FFCC4125"/>
      <rgbColor rgb="FF993366"/>
      <rgbColor rgb="FF333399"/>
      <rgbColor rgb="FF4D5A6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Downloads/v3.xls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Downloads/v3.xls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Downloads/v3.xls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Downloads/v3.xls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Downloads/v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54"/>
  <sheetViews>
    <sheetView showGridLines="0" tabSelected="1" zoomScaleNormal="100" workbookViewId="0"/>
  </sheetViews>
  <sheetFormatPr defaultColWidth="8.7109375" defaultRowHeight="15" x14ac:dyDescent="0.25"/>
  <cols>
    <col min="1" max="1" width="4" customWidth="1"/>
    <col min="2" max="2" width="28" customWidth="1"/>
    <col min="3" max="3" width="80" customWidth="1"/>
  </cols>
  <sheetData>
    <row r="2" spans="2:3" ht="30" customHeight="1" x14ac:dyDescent="0.4">
      <c r="B2" s="13" t="s">
        <v>0</v>
      </c>
    </row>
    <row r="3" spans="2:3" ht="18" customHeight="1" x14ac:dyDescent="0.25">
      <c r="B3" s="14" t="s">
        <v>1</v>
      </c>
    </row>
    <row r="4" spans="2:3" ht="3" customHeight="1" x14ac:dyDescent="0.25">
      <c r="B4" s="12"/>
      <c r="C4" s="12"/>
    </row>
    <row r="6" spans="2:3" ht="21.75" customHeight="1" x14ac:dyDescent="0.25">
      <c r="B6" s="15" t="s">
        <v>2</v>
      </c>
    </row>
    <row r="8" spans="2:3" ht="43.5" customHeight="1" x14ac:dyDescent="0.25">
      <c r="B8" s="16" t="s">
        <v>3</v>
      </c>
      <c r="C8" s="17" t="s">
        <v>4</v>
      </c>
    </row>
    <row r="9" spans="2:3" ht="43.5" customHeight="1" x14ac:dyDescent="0.25">
      <c r="B9" s="16" t="s">
        <v>5</v>
      </c>
      <c r="C9" s="17" t="s">
        <v>6</v>
      </c>
    </row>
    <row r="10" spans="2:3" ht="43.5" customHeight="1" x14ac:dyDescent="0.25">
      <c r="B10" s="16" t="s">
        <v>7</v>
      </c>
      <c r="C10" s="17" t="s">
        <v>8</v>
      </c>
    </row>
    <row r="11" spans="2:3" ht="43.5" customHeight="1" x14ac:dyDescent="0.25">
      <c r="B11" s="16" t="s">
        <v>9</v>
      </c>
      <c r="C11" s="17" t="s">
        <v>10</v>
      </c>
    </row>
    <row r="12" spans="2:3" x14ac:dyDescent="0.25">
      <c r="B12" t="s">
        <v>11</v>
      </c>
      <c r="C12" t="s">
        <v>12</v>
      </c>
    </row>
    <row r="13" spans="2:3" ht="21.75" customHeight="1" x14ac:dyDescent="0.25">
      <c r="B13" s="15" t="s">
        <v>13</v>
      </c>
    </row>
    <row r="15" spans="2:3" ht="19.5" customHeight="1" x14ac:dyDescent="0.25">
      <c r="B15" s="18" t="s">
        <v>14</v>
      </c>
      <c r="C15" s="19" t="s">
        <v>15</v>
      </c>
    </row>
    <row r="16" spans="2:3" ht="19.5" customHeight="1" x14ac:dyDescent="0.25">
      <c r="B16" s="20" t="s">
        <v>16</v>
      </c>
      <c r="C16" s="19" t="s">
        <v>17</v>
      </c>
    </row>
    <row r="17" spans="2:3" ht="19.5" customHeight="1" x14ac:dyDescent="0.25">
      <c r="B17" s="21" t="s">
        <v>18</v>
      </c>
      <c r="C17" s="19" t="s">
        <v>19</v>
      </c>
    </row>
    <row r="18" spans="2:3" ht="19.5" customHeight="1" x14ac:dyDescent="0.25">
      <c r="B18" s="22" t="s">
        <v>20</v>
      </c>
      <c r="C18" s="19" t="s">
        <v>21</v>
      </c>
    </row>
    <row r="19" spans="2:3" ht="19.5" customHeight="1" x14ac:dyDescent="0.25">
      <c r="B19" s="23" t="s">
        <v>22</v>
      </c>
      <c r="C19" s="19" t="s">
        <v>23</v>
      </c>
    </row>
    <row r="22" spans="2:3" ht="21.75" customHeight="1" x14ac:dyDescent="0.25">
      <c r="B22" s="15" t="s">
        <v>24</v>
      </c>
    </row>
    <row r="23" spans="2:3" ht="30" customHeight="1" x14ac:dyDescent="0.25">
      <c r="B23" s="11" t="s">
        <v>25</v>
      </c>
      <c r="C23" s="11"/>
    </row>
    <row r="25" spans="2:3" ht="31.5" customHeight="1" x14ac:dyDescent="0.25">
      <c r="B25" s="24" t="s">
        <v>26</v>
      </c>
      <c r="C25" s="17" t="s">
        <v>27</v>
      </c>
    </row>
    <row r="26" spans="2:3" ht="31.5" customHeight="1" x14ac:dyDescent="0.25">
      <c r="B26" s="24" t="s">
        <v>5</v>
      </c>
      <c r="C26" s="17" t="s">
        <v>28</v>
      </c>
    </row>
    <row r="27" spans="2:3" ht="31.5" customHeight="1" x14ac:dyDescent="0.25">
      <c r="B27" s="24" t="s">
        <v>7</v>
      </c>
      <c r="C27" s="17" t="s">
        <v>29</v>
      </c>
    </row>
    <row r="28" spans="2:3" ht="31.5" customHeight="1" x14ac:dyDescent="0.25">
      <c r="B28" s="24" t="s">
        <v>9</v>
      </c>
      <c r="C28" s="17" t="s">
        <v>30</v>
      </c>
    </row>
    <row r="31" spans="2:3" ht="21.75" customHeight="1" x14ac:dyDescent="0.25">
      <c r="B31" s="15" t="s">
        <v>31</v>
      </c>
    </row>
    <row r="32" spans="2:3" ht="18" customHeight="1" x14ac:dyDescent="0.25">
      <c r="B32" s="11" t="s">
        <v>32</v>
      </c>
      <c r="C32" s="11"/>
    </row>
    <row r="34" spans="2:3" ht="30" customHeight="1" x14ac:dyDescent="0.25">
      <c r="B34" s="21" t="s">
        <v>33</v>
      </c>
      <c r="C34" s="17" t="s">
        <v>34</v>
      </c>
    </row>
    <row r="35" spans="2:3" ht="30" customHeight="1" x14ac:dyDescent="0.25">
      <c r="B35" s="21" t="s">
        <v>35</v>
      </c>
      <c r="C35" s="17" t="s">
        <v>36</v>
      </c>
    </row>
    <row r="36" spans="2:3" ht="30" customHeight="1" x14ac:dyDescent="0.25">
      <c r="B36" s="21" t="s">
        <v>37</v>
      </c>
      <c r="C36" s="17" t="s">
        <v>38</v>
      </c>
    </row>
    <row r="37" spans="2:3" ht="30" customHeight="1" x14ac:dyDescent="0.25">
      <c r="B37" s="21" t="s">
        <v>39</v>
      </c>
      <c r="C37" s="17" t="s">
        <v>40</v>
      </c>
    </row>
    <row r="38" spans="2:3" ht="30" customHeight="1" x14ac:dyDescent="0.25">
      <c r="B38" s="21" t="s">
        <v>41</v>
      </c>
      <c r="C38" s="17" t="s">
        <v>42</v>
      </c>
    </row>
    <row r="39" spans="2:3" ht="30" customHeight="1" x14ac:dyDescent="0.25">
      <c r="B39" s="21" t="s">
        <v>43</v>
      </c>
      <c r="C39" s="17" t="s">
        <v>44</v>
      </c>
    </row>
    <row r="42" spans="2:3" ht="21.75" customHeight="1" x14ac:dyDescent="0.25">
      <c r="B42" s="15" t="s">
        <v>45</v>
      </c>
    </row>
    <row r="44" spans="2:3" ht="36" customHeight="1" x14ac:dyDescent="0.25">
      <c r="B44" s="21" t="s">
        <v>46</v>
      </c>
      <c r="C44" s="17" t="s">
        <v>47</v>
      </c>
    </row>
    <row r="45" spans="2:3" ht="36" customHeight="1" x14ac:dyDescent="0.25">
      <c r="B45" s="21" t="s">
        <v>48</v>
      </c>
      <c r="C45" s="17" t="s">
        <v>49</v>
      </c>
    </row>
    <row r="46" spans="2:3" ht="36" customHeight="1" x14ac:dyDescent="0.25">
      <c r="B46" s="21" t="s">
        <v>50</v>
      </c>
      <c r="C46" s="17" t="s">
        <v>51</v>
      </c>
    </row>
    <row r="47" spans="2:3" ht="36" customHeight="1" x14ac:dyDescent="0.25">
      <c r="B47" s="21" t="s">
        <v>52</v>
      </c>
      <c r="C47" s="17" t="s">
        <v>53</v>
      </c>
    </row>
    <row r="48" spans="2:3" ht="36" customHeight="1" x14ac:dyDescent="0.25">
      <c r="B48" s="21" t="s">
        <v>54</v>
      </c>
      <c r="C48" s="17" t="s">
        <v>55</v>
      </c>
    </row>
    <row r="51" spans="1:3" ht="21.75" customHeight="1" x14ac:dyDescent="0.25">
      <c r="B51" s="10" t="s">
        <v>56</v>
      </c>
      <c r="C51" s="10"/>
    </row>
    <row r="52" spans="1:3" ht="55.5" customHeight="1" x14ac:dyDescent="0.25">
      <c r="B52" s="9" t="s">
        <v>57</v>
      </c>
      <c r="C52" s="9"/>
    </row>
    <row r="54" spans="1:3" ht="21.75" customHeight="1" x14ac:dyDescent="0.25">
      <c r="A54" s="8" t="s">
        <v>58</v>
      </c>
      <c r="B54" s="8"/>
      <c r="C54" s="8"/>
    </row>
  </sheetData>
  <mergeCells count="6">
    <mergeCell ref="A54:C54"/>
    <mergeCell ref="B4:C4"/>
    <mergeCell ref="B23:C23"/>
    <mergeCell ref="B32:C32"/>
    <mergeCell ref="B51:C51"/>
    <mergeCell ref="B52:C52"/>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O48"/>
  <sheetViews>
    <sheetView showGridLines="0" zoomScaleNormal="100" workbookViewId="0">
      <selection activeCell="C4" sqref="C4"/>
    </sheetView>
  </sheetViews>
  <sheetFormatPr defaultColWidth="8.7109375" defaultRowHeight="15" x14ac:dyDescent="0.25"/>
  <cols>
    <col min="1" max="1" width="2" customWidth="1"/>
    <col min="2" max="2" width="30" customWidth="1"/>
    <col min="3" max="14" width="11" customWidth="1"/>
    <col min="15" max="15" width="14" customWidth="1"/>
  </cols>
  <sheetData>
    <row r="2" spans="2:15" ht="25.5" customHeight="1" x14ac:dyDescent="0.35">
      <c r="B2" s="26" t="s">
        <v>189</v>
      </c>
    </row>
    <row r="3" spans="2:15" ht="15" customHeight="1" x14ac:dyDescent="0.25">
      <c r="B3" s="27" t="s">
        <v>61</v>
      </c>
      <c r="C3" s="28" t="s">
        <v>178</v>
      </c>
    </row>
    <row r="4" spans="2:15" ht="15" customHeight="1" x14ac:dyDescent="0.25">
      <c r="B4" s="27" t="s">
        <v>190</v>
      </c>
      <c r="C4" s="86" t="s">
        <v>253</v>
      </c>
    </row>
    <row r="5" spans="2:15" ht="3" customHeight="1" x14ac:dyDescent="0.25">
      <c r="B5" s="12"/>
      <c r="C5" s="12"/>
      <c r="D5" s="12"/>
      <c r="E5" s="12"/>
      <c r="F5" s="12"/>
      <c r="G5" s="12"/>
      <c r="H5" s="12"/>
      <c r="I5" s="12"/>
      <c r="J5" s="12"/>
      <c r="K5" s="12"/>
      <c r="L5" s="12"/>
      <c r="M5" s="12"/>
      <c r="N5" s="12"/>
      <c r="O5" s="12"/>
    </row>
    <row r="7" spans="2:15" ht="21.75" customHeight="1" x14ac:dyDescent="0.25">
      <c r="B7" s="6" t="s">
        <v>191</v>
      </c>
      <c r="C7" s="6"/>
      <c r="D7" s="6"/>
      <c r="E7" s="6"/>
      <c r="F7" s="6"/>
      <c r="G7" s="6"/>
      <c r="H7" s="6"/>
      <c r="I7" s="6"/>
      <c r="J7" s="6"/>
      <c r="K7" s="6"/>
      <c r="L7" s="6"/>
      <c r="M7" s="6"/>
      <c r="N7" s="6"/>
      <c r="O7" s="6"/>
    </row>
    <row r="8" spans="2:15" ht="15" customHeight="1" x14ac:dyDescent="0.25">
      <c r="B8" s="32" t="s">
        <v>68</v>
      </c>
      <c r="C8" s="33" t="s">
        <v>192</v>
      </c>
      <c r="D8" s="33" t="s">
        <v>193</v>
      </c>
      <c r="E8" s="33" t="s">
        <v>194</v>
      </c>
      <c r="F8" s="33" t="s">
        <v>195</v>
      </c>
      <c r="G8" s="33" t="s">
        <v>196</v>
      </c>
      <c r="H8" s="33" t="s">
        <v>197</v>
      </c>
      <c r="I8" s="33" t="s">
        <v>198</v>
      </c>
      <c r="J8" s="33" t="s">
        <v>199</v>
      </c>
      <c r="K8" s="33" t="s">
        <v>200</v>
      </c>
      <c r="L8" s="33" t="s">
        <v>201</v>
      </c>
      <c r="M8" s="33" t="s">
        <v>202</v>
      </c>
      <c r="N8" s="33" t="s">
        <v>203</v>
      </c>
      <c r="O8" s="33" t="s">
        <v>175</v>
      </c>
    </row>
    <row r="9" spans="2:15" ht="15" customHeight="1" x14ac:dyDescent="0.25">
      <c r="B9" s="71" t="s">
        <v>204</v>
      </c>
      <c r="C9" s="60">
        <f>IFERROR(CHOOSE(MATCH($C$3,{"Elmwood","Maple Court","Birchwood","Property 4","Property 5","All Properties (Consolidated)"},0),Elmwood!B81,'Maple Court'!B81,Birchwood!B81,'Property 4'!B81,'Property 5'!B81,Elmwood!B81+'Maple Court'!B81+Birchwood!B81+'Property 4'!B81+'Property 5'!B81),0)</f>
        <v>8400</v>
      </c>
      <c r="D9" s="60">
        <f>IFERROR(CHOOSE(MATCH($C$3,{"Elmwood","Maple Court","Birchwood","Property 4","Property 5","All Properties (Consolidated)"},0),Elmwood!C81,'Maple Court'!C81,Birchwood!C81,'Property 4'!C81,'Property 5'!C81,Elmwood!C81+'Maple Court'!C81+Birchwood!C81+'Property 4'!C81+'Property 5'!C81),0)</f>
        <v>8400</v>
      </c>
      <c r="E9" s="60">
        <f>IFERROR(CHOOSE(MATCH($C$3,{"Elmwood","Maple Court","Birchwood","Property 4","Property 5","All Properties (Consolidated)"},0),Elmwood!D81,'Maple Court'!D81,Birchwood!D81,'Property 4'!D81,'Property 5'!D81,Elmwood!D81+'Maple Court'!D81+Birchwood!D81+'Property 4'!D81+'Property 5'!D81),0)</f>
        <v>8400</v>
      </c>
      <c r="F9" s="60">
        <f>IFERROR(CHOOSE(MATCH($C$3,{"Elmwood","Maple Court","Birchwood","Property 4","Property 5","All Properties (Consolidated)"},0),Elmwood!E81,'Maple Court'!E81,Birchwood!E81,'Property 4'!E81,'Property 5'!E81,Elmwood!E81+'Maple Court'!E81+Birchwood!E81+'Property 4'!E81+'Property 5'!E81),0)</f>
        <v>8400</v>
      </c>
      <c r="G9" s="60">
        <f>IFERROR(CHOOSE(MATCH($C$3,{"Elmwood","Maple Court","Birchwood","Property 4","Property 5","All Properties (Consolidated)"},0),Elmwood!F81,'Maple Court'!F81,Birchwood!F81,'Property 4'!F81,'Property 5'!F81,Elmwood!F81+'Maple Court'!F81+Birchwood!F81+'Property 4'!F81+'Property 5'!F81),0)</f>
        <v>8400</v>
      </c>
      <c r="H9" s="60">
        <f>IFERROR(CHOOSE(MATCH($C$3,{"Elmwood","Maple Court","Birchwood","Property 4","Property 5","All Properties (Consolidated)"},0),Elmwood!G81,'Maple Court'!G81,Birchwood!G81,'Property 4'!G81,'Property 5'!G81,Elmwood!G81+'Maple Court'!G81+Birchwood!G81+'Property 4'!G81+'Property 5'!G81),0)</f>
        <v>8400</v>
      </c>
      <c r="I9" s="60">
        <f>IFERROR(CHOOSE(MATCH($C$3,{"Elmwood","Maple Court","Birchwood","Property 4","Property 5","All Properties (Consolidated)"},0),Elmwood!H81,'Maple Court'!H81,Birchwood!H81,'Property 4'!H81,'Property 5'!H81,Elmwood!H81+'Maple Court'!H81+Birchwood!H81+'Property 4'!H81+'Property 5'!H81),0)</f>
        <v>8400</v>
      </c>
      <c r="J9" s="60">
        <f>IFERROR(CHOOSE(MATCH($C$3,{"Elmwood","Maple Court","Birchwood","Property 4","Property 5","All Properties (Consolidated)"},0),Elmwood!I81,'Maple Court'!I81,Birchwood!I81,'Property 4'!I81,'Property 5'!I81,Elmwood!I81+'Maple Court'!I81+Birchwood!I81+'Property 4'!I81+'Property 5'!I81),0)</f>
        <v>8400</v>
      </c>
      <c r="K9" s="60">
        <f>IFERROR(CHOOSE(MATCH($C$3,{"Elmwood","Maple Court","Birchwood","Property 4","Property 5","All Properties (Consolidated)"},0),Elmwood!J81,'Maple Court'!J81,Birchwood!J81,'Property 4'!J81,'Property 5'!J81,Elmwood!J81+'Maple Court'!J81+Birchwood!J81+'Property 4'!J81+'Property 5'!J81),0)</f>
        <v>8400</v>
      </c>
      <c r="L9" s="60">
        <f>IFERROR(CHOOSE(MATCH($C$3,{"Elmwood","Maple Court","Birchwood","Property 4","Property 5","All Properties (Consolidated)"},0),Elmwood!K81,'Maple Court'!K81,Birchwood!K81,'Property 4'!K81,'Property 5'!K81,Elmwood!K81+'Maple Court'!K81+Birchwood!K81+'Property 4'!K81+'Property 5'!K81),0)</f>
        <v>8400</v>
      </c>
      <c r="M9" s="60">
        <f>IFERROR(CHOOSE(MATCH($C$3,{"Elmwood","Maple Court","Birchwood","Property 4","Property 5","All Properties (Consolidated)"},0),Elmwood!L81,'Maple Court'!L81,Birchwood!L81,'Property 4'!L81,'Property 5'!L81,Elmwood!L81+'Maple Court'!L81+Birchwood!L81+'Property 4'!L81+'Property 5'!L81),0)</f>
        <v>8400</v>
      </c>
      <c r="N9" s="60">
        <f>IFERROR(CHOOSE(MATCH($C$3,{"Elmwood","Maple Court","Birchwood","Property 4","Property 5","All Properties (Consolidated)"},0),Elmwood!M81,'Maple Court'!M81,Birchwood!M81,'Property 4'!M81,'Property 5'!M81,Elmwood!M81+'Maple Court'!M81+Birchwood!M81+'Property 4'!M81+'Property 5'!M81),0)</f>
        <v>8400</v>
      </c>
      <c r="O9" s="72">
        <f t="shared" ref="O9:O16" si="0">SUM(C9:N9)</f>
        <v>100800</v>
      </c>
    </row>
    <row r="10" spans="2:15" ht="15" customHeight="1" x14ac:dyDescent="0.25">
      <c r="B10" t="s">
        <v>78</v>
      </c>
      <c r="C10" s="73">
        <f>IFERROR(CHOOSE(MATCH($C$3,{"Elmwood","Maple Court","Birchwood","Property 4","Property 5","All Properties (Consolidated)"},0),(Elmwood!B82+Elmwood!B83+Elmwood!B84+Elmwood!B85+Elmwood!B86),('Maple Court'!B82+'Maple Court'!B83+'Maple Court'!B84+'Maple Court'!B85+'Maple Court'!B86),(Birchwood!B82+Birchwood!B83+Birchwood!B84+Birchwood!B85+Birchwood!B86),('Property 4'!B82+'Property 4'!B83+'Property 4'!B84+'Property 4'!B85+'Property 4'!B86),('Property 5'!B82+'Property 5'!B83+'Property 5'!B84+'Property 5'!B85+'Property 5'!B86),(Elmwood!B82+Elmwood!B83+Elmwood!B84+Elmwood!B85+Elmwood!B86)+('Maple Court'!B82+'Maple Court'!B83+'Maple Court'!B84+'Maple Court'!B85+'Maple Court'!B86)+(Birchwood!B82+Birchwood!B83+Birchwood!B84+Birchwood!B85+Birchwood!B86)+('Property 4'!B82+'Property 4'!B83+'Property 4'!B84+'Property 4'!B85+'Property 4'!B86)+('Property 5'!B82+'Property 5'!B83+'Property 5'!B84+'Property 5'!B85+'Property 5'!B86)),0)</f>
        <v>125</v>
      </c>
      <c r="D10" s="73">
        <f>IFERROR(CHOOSE(MATCH($C$3,{"Elmwood","Maple Court","Birchwood","Property 4","Property 5","All Properties (Consolidated)"},0),(Elmwood!C82+Elmwood!C83+Elmwood!C84+Elmwood!C85+Elmwood!C86),('Maple Court'!C82+'Maple Court'!C83+'Maple Court'!C84+'Maple Court'!C85+'Maple Court'!C86),(Birchwood!C82+Birchwood!C83+Birchwood!C84+Birchwood!C85+Birchwood!C86),('Property 4'!C82+'Property 4'!C83+'Property 4'!C84+'Property 4'!C85+'Property 4'!C86),('Property 5'!C82+'Property 5'!C83+'Property 5'!C84+'Property 5'!C85+'Property 5'!C86),(Elmwood!C82+Elmwood!C83+Elmwood!C84+Elmwood!C85+Elmwood!C86)+('Maple Court'!C82+'Maple Court'!C83+'Maple Court'!C84+'Maple Court'!C85+'Maple Court'!C86)+(Birchwood!C82+Birchwood!C83+Birchwood!C84+Birchwood!C85+Birchwood!C86)+('Property 4'!C82+'Property 4'!C83+'Property 4'!C84+'Property 4'!C85+'Property 4'!C86)+('Property 5'!C82+'Property 5'!C83+'Property 5'!C84+'Property 5'!C85+'Property 5'!C86)),0)</f>
        <v>125</v>
      </c>
      <c r="E10" s="73">
        <f>IFERROR(CHOOSE(MATCH($C$3,{"Elmwood","Maple Court","Birchwood","Property 4","Property 5","All Properties (Consolidated)"},0),(Elmwood!D82+Elmwood!D83+Elmwood!D84+Elmwood!D85+Elmwood!D86),('Maple Court'!D82+'Maple Court'!D83+'Maple Court'!D84+'Maple Court'!D85+'Maple Court'!D86),(Birchwood!D82+Birchwood!D83+Birchwood!D84+Birchwood!D85+Birchwood!D86),('Property 4'!D82+'Property 4'!D83+'Property 4'!D84+'Property 4'!D85+'Property 4'!D86),('Property 5'!D82+'Property 5'!D83+'Property 5'!D84+'Property 5'!D85+'Property 5'!D86),(Elmwood!D82+Elmwood!D83+Elmwood!D84+Elmwood!D85+Elmwood!D86)+('Maple Court'!D82+'Maple Court'!D83+'Maple Court'!D84+'Maple Court'!D85+'Maple Court'!D86)+(Birchwood!D82+Birchwood!D83+Birchwood!D84+Birchwood!D85+Birchwood!D86)+('Property 4'!D82+'Property 4'!D83+'Property 4'!D84+'Property 4'!D85+'Property 4'!D86)+('Property 5'!D82+'Property 5'!D83+'Property 5'!D84+'Property 5'!D85+'Property 5'!D86)),0)</f>
        <v>125</v>
      </c>
      <c r="F10" s="73">
        <f>IFERROR(CHOOSE(MATCH($C$3,{"Elmwood","Maple Court","Birchwood","Property 4","Property 5","All Properties (Consolidated)"},0),(Elmwood!E82+Elmwood!E83+Elmwood!E84+Elmwood!E85+Elmwood!E86),('Maple Court'!E82+'Maple Court'!E83+'Maple Court'!E84+'Maple Court'!E85+'Maple Court'!E86),(Birchwood!E82+Birchwood!E83+Birchwood!E84+Birchwood!E85+Birchwood!E86),('Property 4'!E82+'Property 4'!E83+'Property 4'!E84+'Property 4'!E85+'Property 4'!E86),('Property 5'!E82+'Property 5'!E83+'Property 5'!E84+'Property 5'!E85+'Property 5'!E86),(Elmwood!E82+Elmwood!E83+Elmwood!E84+Elmwood!E85+Elmwood!E86)+('Maple Court'!E82+'Maple Court'!E83+'Maple Court'!E84+'Maple Court'!E85+'Maple Court'!E86)+(Birchwood!E82+Birchwood!E83+Birchwood!E84+Birchwood!E85+Birchwood!E86)+('Property 4'!E82+'Property 4'!E83+'Property 4'!E84+'Property 4'!E85+'Property 4'!E86)+('Property 5'!E82+'Property 5'!E83+'Property 5'!E84+'Property 5'!E85+'Property 5'!E86)),0)</f>
        <v>125</v>
      </c>
      <c r="G10" s="73">
        <f>IFERROR(CHOOSE(MATCH($C$3,{"Elmwood","Maple Court","Birchwood","Property 4","Property 5","All Properties (Consolidated)"},0),(Elmwood!F82+Elmwood!F83+Elmwood!F84+Elmwood!F85+Elmwood!F86),('Maple Court'!F82+'Maple Court'!F83+'Maple Court'!F84+'Maple Court'!F85+'Maple Court'!F86),(Birchwood!F82+Birchwood!F83+Birchwood!F84+Birchwood!F85+Birchwood!F86),('Property 4'!F82+'Property 4'!F83+'Property 4'!F84+'Property 4'!F85+'Property 4'!F86),('Property 5'!F82+'Property 5'!F83+'Property 5'!F84+'Property 5'!F85+'Property 5'!F86),(Elmwood!F82+Elmwood!F83+Elmwood!F84+Elmwood!F85+Elmwood!F86)+('Maple Court'!F82+'Maple Court'!F83+'Maple Court'!F84+'Maple Court'!F85+'Maple Court'!F86)+(Birchwood!F82+Birchwood!F83+Birchwood!F84+Birchwood!F85+Birchwood!F86)+('Property 4'!F82+'Property 4'!F83+'Property 4'!F84+'Property 4'!F85+'Property 4'!F86)+('Property 5'!F82+'Property 5'!F83+'Property 5'!F84+'Property 5'!F85+'Property 5'!F86)),0)</f>
        <v>125</v>
      </c>
      <c r="H10" s="73">
        <f>IFERROR(CHOOSE(MATCH($C$3,{"Elmwood","Maple Court","Birchwood","Property 4","Property 5","All Properties (Consolidated)"},0),(Elmwood!G82+Elmwood!G83+Elmwood!G84+Elmwood!G85+Elmwood!G86),('Maple Court'!G82+'Maple Court'!G83+'Maple Court'!G84+'Maple Court'!G85+'Maple Court'!G86),(Birchwood!G82+Birchwood!G83+Birchwood!G84+Birchwood!G85+Birchwood!G86),('Property 4'!G82+'Property 4'!G83+'Property 4'!G84+'Property 4'!G85+'Property 4'!G86),('Property 5'!G82+'Property 5'!G83+'Property 5'!G84+'Property 5'!G85+'Property 5'!G86),(Elmwood!G82+Elmwood!G83+Elmwood!G84+Elmwood!G85+Elmwood!G86)+('Maple Court'!G82+'Maple Court'!G83+'Maple Court'!G84+'Maple Court'!G85+'Maple Court'!G86)+(Birchwood!G82+Birchwood!G83+Birchwood!G84+Birchwood!G85+Birchwood!G86)+('Property 4'!G82+'Property 4'!G83+'Property 4'!G84+'Property 4'!G85+'Property 4'!G86)+('Property 5'!G82+'Property 5'!G83+'Property 5'!G84+'Property 5'!G85+'Property 5'!G86)),0)</f>
        <v>125</v>
      </c>
      <c r="I10" s="73">
        <f>IFERROR(CHOOSE(MATCH($C$3,{"Elmwood","Maple Court","Birchwood","Property 4","Property 5","All Properties (Consolidated)"},0),(Elmwood!H82+Elmwood!H83+Elmwood!H84+Elmwood!H85+Elmwood!H86),('Maple Court'!H82+'Maple Court'!H83+'Maple Court'!H84+'Maple Court'!H85+'Maple Court'!H86),(Birchwood!H82+Birchwood!H83+Birchwood!H84+Birchwood!H85+Birchwood!H86),('Property 4'!H82+'Property 4'!H83+'Property 4'!H84+'Property 4'!H85+'Property 4'!H86),('Property 5'!H82+'Property 5'!H83+'Property 5'!H84+'Property 5'!H85+'Property 5'!H86),(Elmwood!H82+Elmwood!H83+Elmwood!H84+Elmwood!H85+Elmwood!H86)+('Maple Court'!H82+'Maple Court'!H83+'Maple Court'!H84+'Maple Court'!H85+'Maple Court'!H86)+(Birchwood!H82+Birchwood!H83+Birchwood!H84+Birchwood!H85+Birchwood!H86)+('Property 4'!H82+'Property 4'!H83+'Property 4'!H84+'Property 4'!H85+'Property 4'!H86)+('Property 5'!H82+'Property 5'!H83+'Property 5'!H84+'Property 5'!H85+'Property 5'!H86)),0)</f>
        <v>125</v>
      </c>
      <c r="J10" s="73">
        <f>IFERROR(CHOOSE(MATCH($C$3,{"Elmwood","Maple Court","Birchwood","Property 4","Property 5","All Properties (Consolidated)"},0),(Elmwood!I82+Elmwood!I83+Elmwood!I84+Elmwood!I85+Elmwood!I86),('Maple Court'!I82+'Maple Court'!I83+'Maple Court'!I84+'Maple Court'!I85+'Maple Court'!I86),(Birchwood!I82+Birchwood!I83+Birchwood!I84+Birchwood!I85+Birchwood!I86),('Property 4'!I82+'Property 4'!I83+'Property 4'!I84+'Property 4'!I85+'Property 4'!I86),('Property 5'!I82+'Property 5'!I83+'Property 5'!I84+'Property 5'!I85+'Property 5'!I86),(Elmwood!I82+Elmwood!I83+Elmwood!I84+Elmwood!I85+Elmwood!I86)+('Maple Court'!I82+'Maple Court'!I83+'Maple Court'!I84+'Maple Court'!I85+'Maple Court'!I86)+(Birchwood!I82+Birchwood!I83+Birchwood!I84+Birchwood!I85+Birchwood!I86)+('Property 4'!I82+'Property 4'!I83+'Property 4'!I84+'Property 4'!I85+'Property 4'!I86)+('Property 5'!I82+'Property 5'!I83+'Property 5'!I84+'Property 5'!I85+'Property 5'!I86)),0)</f>
        <v>125</v>
      </c>
      <c r="K10" s="73">
        <f>IFERROR(CHOOSE(MATCH($C$3,{"Elmwood","Maple Court","Birchwood","Property 4","Property 5","All Properties (Consolidated)"},0),(Elmwood!J82+Elmwood!J83+Elmwood!J84+Elmwood!J85+Elmwood!J86),('Maple Court'!J82+'Maple Court'!J83+'Maple Court'!J84+'Maple Court'!J85+'Maple Court'!J86),(Birchwood!J82+Birchwood!J83+Birchwood!J84+Birchwood!J85+Birchwood!J86),('Property 4'!J82+'Property 4'!J83+'Property 4'!J84+'Property 4'!J85+'Property 4'!J86),('Property 5'!J82+'Property 5'!J83+'Property 5'!J84+'Property 5'!J85+'Property 5'!J86),(Elmwood!J82+Elmwood!J83+Elmwood!J84+Elmwood!J85+Elmwood!J86)+('Maple Court'!J82+'Maple Court'!J83+'Maple Court'!J84+'Maple Court'!J85+'Maple Court'!J86)+(Birchwood!J82+Birchwood!J83+Birchwood!J84+Birchwood!J85+Birchwood!J86)+('Property 4'!J82+'Property 4'!J83+'Property 4'!J84+'Property 4'!J85+'Property 4'!J86)+('Property 5'!J82+'Property 5'!J83+'Property 5'!J84+'Property 5'!J85+'Property 5'!J86)),0)</f>
        <v>125</v>
      </c>
      <c r="L10" s="73">
        <f>IFERROR(CHOOSE(MATCH($C$3,{"Elmwood","Maple Court","Birchwood","Property 4","Property 5","All Properties (Consolidated)"},0),(Elmwood!K82+Elmwood!K83+Elmwood!K84+Elmwood!K85+Elmwood!K86),('Maple Court'!K82+'Maple Court'!K83+'Maple Court'!K84+'Maple Court'!K85+'Maple Court'!K86),(Birchwood!K82+Birchwood!K83+Birchwood!K84+Birchwood!K85+Birchwood!K86),('Property 4'!K82+'Property 4'!K83+'Property 4'!K84+'Property 4'!K85+'Property 4'!K86),('Property 5'!K82+'Property 5'!K83+'Property 5'!K84+'Property 5'!K85+'Property 5'!K86),(Elmwood!K82+Elmwood!K83+Elmwood!K84+Elmwood!K85+Elmwood!K86)+('Maple Court'!K82+'Maple Court'!K83+'Maple Court'!K84+'Maple Court'!K85+'Maple Court'!K86)+(Birchwood!K82+Birchwood!K83+Birchwood!K84+Birchwood!K85+Birchwood!K86)+('Property 4'!K82+'Property 4'!K83+'Property 4'!K84+'Property 4'!K85+'Property 4'!K86)+('Property 5'!K82+'Property 5'!K83+'Property 5'!K84+'Property 5'!K85+'Property 5'!K86)),0)</f>
        <v>125</v>
      </c>
      <c r="M10" s="73">
        <f>IFERROR(CHOOSE(MATCH($C$3,{"Elmwood","Maple Court","Birchwood","Property 4","Property 5","All Properties (Consolidated)"},0),(Elmwood!L82+Elmwood!L83+Elmwood!L84+Elmwood!L85+Elmwood!L86),('Maple Court'!L82+'Maple Court'!L83+'Maple Court'!L84+'Maple Court'!L85+'Maple Court'!L86),(Birchwood!L82+Birchwood!L83+Birchwood!L84+Birchwood!L85+Birchwood!L86),('Property 4'!L82+'Property 4'!L83+'Property 4'!L84+'Property 4'!L85+'Property 4'!L86),('Property 5'!L82+'Property 5'!L83+'Property 5'!L84+'Property 5'!L85+'Property 5'!L86),(Elmwood!L82+Elmwood!L83+Elmwood!L84+Elmwood!L85+Elmwood!L86)+('Maple Court'!L82+'Maple Court'!L83+'Maple Court'!L84+'Maple Court'!L85+'Maple Court'!L86)+(Birchwood!L82+Birchwood!L83+Birchwood!L84+Birchwood!L85+Birchwood!L86)+('Property 4'!L82+'Property 4'!L83+'Property 4'!L84+'Property 4'!L85+'Property 4'!L86)+('Property 5'!L82+'Property 5'!L83+'Property 5'!L84+'Property 5'!L85+'Property 5'!L86)),0)</f>
        <v>125</v>
      </c>
      <c r="N10" s="73">
        <f>IFERROR(CHOOSE(MATCH($C$3,{"Elmwood","Maple Court","Birchwood","Property 4","Property 5","All Properties (Consolidated)"},0),(Elmwood!M82+Elmwood!M83+Elmwood!M84+Elmwood!M85+Elmwood!M86),('Maple Court'!M82+'Maple Court'!M83+'Maple Court'!M84+'Maple Court'!M85+'Maple Court'!M86),(Birchwood!M82+Birchwood!M83+Birchwood!M84+Birchwood!M85+Birchwood!M86),('Property 4'!M82+'Property 4'!M83+'Property 4'!M84+'Property 4'!M85+'Property 4'!M86),('Property 5'!M82+'Property 5'!M83+'Property 5'!M84+'Property 5'!M85+'Property 5'!M86),(Elmwood!M82+Elmwood!M83+Elmwood!M84+Elmwood!M85+Elmwood!M86)+('Maple Court'!M82+'Maple Court'!M83+'Maple Court'!M84+'Maple Court'!M85+'Maple Court'!M86)+(Birchwood!M82+Birchwood!M83+Birchwood!M84+Birchwood!M85+Birchwood!M86)+('Property 4'!M82+'Property 4'!M83+'Property 4'!M84+'Property 4'!M85+'Property 4'!M86)+('Property 5'!M82+'Property 5'!M83+'Property 5'!M84+'Property 5'!M85+'Property 5'!M86)),0)</f>
        <v>125</v>
      </c>
      <c r="O10" s="73">
        <f t="shared" si="0"/>
        <v>1500</v>
      </c>
    </row>
    <row r="11" spans="2:15" ht="15" customHeight="1" x14ac:dyDescent="0.25">
      <c r="B11" t="s">
        <v>79</v>
      </c>
      <c r="C11" s="73">
        <f t="shared" ref="C11:N11" si="1">C9+C10</f>
        <v>8525</v>
      </c>
      <c r="D11" s="73">
        <f t="shared" si="1"/>
        <v>8525</v>
      </c>
      <c r="E11" s="73">
        <f t="shared" si="1"/>
        <v>8525</v>
      </c>
      <c r="F11" s="73">
        <f t="shared" si="1"/>
        <v>8525</v>
      </c>
      <c r="G11" s="73">
        <f t="shared" si="1"/>
        <v>8525</v>
      </c>
      <c r="H11" s="73">
        <f t="shared" si="1"/>
        <v>8525</v>
      </c>
      <c r="I11" s="73">
        <f t="shared" si="1"/>
        <v>8525</v>
      </c>
      <c r="J11" s="73">
        <f t="shared" si="1"/>
        <v>8525</v>
      </c>
      <c r="K11" s="73">
        <f t="shared" si="1"/>
        <v>8525</v>
      </c>
      <c r="L11" s="73">
        <f t="shared" si="1"/>
        <v>8525</v>
      </c>
      <c r="M11" s="73">
        <f t="shared" si="1"/>
        <v>8525</v>
      </c>
      <c r="N11" s="73">
        <f t="shared" si="1"/>
        <v>8525</v>
      </c>
      <c r="O11" s="73">
        <f t="shared" si="0"/>
        <v>102300</v>
      </c>
    </row>
    <row r="12" spans="2:15" ht="15" customHeight="1" x14ac:dyDescent="0.25">
      <c r="B12" s="71" t="s">
        <v>183</v>
      </c>
      <c r="C12" s="60">
        <f>IFERROR(CHOOSE(MATCH($C$3,{"Elmwood","Maple Court","Birchwood","Property 4","Property 5","All Properties (Consolidated)"},0),(Elmwood!B87+Elmwood!B88+Elmwood!B89+Elmwood!B90+Elmwood!B91+Elmwood!B92+Elmwood!B93+Elmwood!B94+Elmwood!B95+Elmwood!B96+Elmwood!B97),('Maple Court'!B87+'Maple Court'!B88+'Maple Court'!B89+'Maple Court'!B90+'Maple Court'!B91+'Maple Court'!B92+'Maple Court'!B93+'Maple Court'!B94+'Maple Court'!B95+'Maple Court'!B96+'Maple Court'!B97),(Birchwood!B87+Birchwood!B88+Birchwood!B89+Birchwood!B90+Birchwood!B91+Birchwood!B92+Birchwood!B93+Birchwood!B94+Birchwood!B95+Birchwood!B96+Birchwood!B97),('Property 4'!B87+'Property 4'!B88+'Property 4'!B89+'Property 4'!B90+'Property 4'!B91+'Property 4'!B92+'Property 4'!B93+'Property 4'!B94+'Property 4'!B95+'Property 4'!B96+'Property 4'!B97),('Property 5'!B87+'Property 5'!B88+'Property 5'!B89+'Property 5'!B90+'Property 5'!B91+'Property 5'!B92+'Property 5'!B93+'Property 5'!B94+'Property 5'!B95+'Property 5'!B96+'Property 5'!B97),(Elmwood!B87+Elmwood!B88+Elmwood!B89+Elmwood!B90+Elmwood!B91+Elmwood!B92+Elmwood!B93+Elmwood!B94+Elmwood!B95+Elmwood!B96+Elmwood!B97)+('Maple Court'!B87+'Maple Court'!B88+'Maple Court'!B89+'Maple Court'!B90+'Maple Court'!B91+'Maple Court'!B92+'Maple Court'!B93+'Maple Court'!B94+'Maple Court'!B95+'Maple Court'!B96+'Maple Court'!B97)+(Birchwood!B87+Birchwood!B88+Birchwood!B89+Birchwood!B90+Birchwood!B91+Birchwood!B92+Birchwood!B93+Birchwood!B94+Birchwood!B95+Birchwood!B96+Birchwood!B97)+('Property 4'!B87+'Property 4'!B88+'Property 4'!B89+'Property 4'!B90+'Property 4'!B91+'Property 4'!B92+'Property 4'!B93+'Property 4'!B94+'Property 4'!B95+'Property 4'!B96+'Property 4'!B97)+('Property 5'!B87+'Property 5'!B88+'Property 5'!B89+'Property 5'!B90+'Property 5'!B91+'Property 5'!B92+'Property 5'!B93+'Property 5'!B94+'Property 5'!B95+'Property 5'!B96+'Property 5'!B97)),0)</f>
        <v>2202</v>
      </c>
      <c r="D12" s="60">
        <f>IFERROR(CHOOSE(MATCH($C$3,{"Elmwood","Maple Court","Birchwood","Property 4","Property 5","All Properties (Consolidated)"},0),(Elmwood!C87+Elmwood!C88+Elmwood!C89+Elmwood!C90+Elmwood!C91+Elmwood!C92+Elmwood!C93+Elmwood!C94+Elmwood!C95+Elmwood!C96+Elmwood!C97),('Maple Court'!C87+'Maple Court'!C88+'Maple Court'!C89+'Maple Court'!C90+'Maple Court'!C91+'Maple Court'!C92+'Maple Court'!C93+'Maple Court'!C94+'Maple Court'!C95+'Maple Court'!C96+'Maple Court'!C97),(Birchwood!C87+Birchwood!C88+Birchwood!C89+Birchwood!C90+Birchwood!C91+Birchwood!C92+Birchwood!C93+Birchwood!C94+Birchwood!C95+Birchwood!C96+Birchwood!C97),('Property 4'!C87+'Property 4'!C88+'Property 4'!C89+'Property 4'!C90+'Property 4'!C91+'Property 4'!C92+'Property 4'!C93+'Property 4'!C94+'Property 4'!C95+'Property 4'!C96+'Property 4'!C97),('Property 5'!C87+'Property 5'!C88+'Property 5'!C89+'Property 5'!C90+'Property 5'!C91+'Property 5'!C92+'Property 5'!C93+'Property 5'!C94+'Property 5'!C95+'Property 5'!C96+'Property 5'!C97),(Elmwood!C87+Elmwood!C88+Elmwood!C89+Elmwood!C90+Elmwood!C91+Elmwood!C92+Elmwood!C93+Elmwood!C94+Elmwood!C95+Elmwood!C96+Elmwood!C97)+('Maple Court'!C87+'Maple Court'!C88+'Maple Court'!C89+'Maple Court'!C90+'Maple Court'!C91+'Maple Court'!C92+'Maple Court'!C93+'Maple Court'!C94+'Maple Court'!C95+'Maple Court'!C96+'Maple Court'!C97)+(Birchwood!C87+Birchwood!C88+Birchwood!C89+Birchwood!C90+Birchwood!C91+Birchwood!C92+Birchwood!C93+Birchwood!C94+Birchwood!C95+Birchwood!C96+Birchwood!C97)+('Property 4'!C87+'Property 4'!C88+'Property 4'!C89+'Property 4'!C90+'Property 4'!C91+'Property 4'!C92+'Property 4'!C93+'Property 4'!C94+'Property 4'!C95+'Property 4'!C96+'Property 4'!C97)+('Property 5'!C87+'Property 5'!C88+'Property 5'!C89+'Property 5'!C90+'Property 5'!C91+'Property 5'!C92+'Property 5'!C93+'Property 5'!C94+'Property 5'!C95+'Property 5'!C96+'Property 5'!C97)),0)</f>
        <v>2202</v>
      </c>
      <c r="E12" s="60">
        <f>IFERROR(CHOOSE(MATCH($C$3,{"Elmwood","Maple Court","Birchwood","Property 4","Property 5","All Properties (Consolidated)"},0),(Elmwood!D87+Elmwood!D88+Elmwood!D89+Elmwood!D90+Elmwood!D91+Elmwood!D92+Elmwood!D93+Elmwood!D94+Elmwood!D95+Elmwood!D96+Elmwood!D97),('Maple Court'!D87+'Maple Court'!D88+'Maple Court'!D89+'Maple Court'!D90+'Maple Court'!D91+'Maple Court'!D92+'Maple Court'!D93+'Maple Court'!D94+'Maple Court'!D95+'Maple Court'!D96+'Maple Court'!D97),(Birchwood!D87+Birchwood!D88+Birchwood!D89+Birchwood!D90+Birchwood!D91+Birchwood!D92+Birchwood!D93+Birchwood!D94+Birchwood!D95+Birchwood!D96+Birchwood!D97),('Property 4'!D87+'Property 4'!D88+'Property 4'!D89+'Property 4'!D90+'Property 4'!D91+'Property 4'!D92+'Property 4'!D93+'Property 4'!D94+'Property 4'!D95+'Property 4'!D96+'Property 4'!D97),('Property 5'!D87+'Property 5'!D88+'Property 5'!D89+'Property 5'!D90+'Property 5'!D91+'Property 5'!D92+'Property 5'!D93+'Property 5'!D94+'Property 5'!D95+'Property 5'!D96+'Property 5'!D97),(Elmwood!D87+Elmwood!D88+Elmwood!D89+Elmwood!D90+Elmwood!D91+Elmwood!D92+Elmwood!D93+Elmwood!D94+Elmwood!D95+Elmwood!D96+Elmwood!D97)+('Maple Court'!D87+'Maple Court'!D88+'Maple Court'!D89+'Maple Court'!D90+'Maple Court'!D91+'Maple Court'!D92+'Maple Court'!D93+'Maple Court'!D94+'Maple Court'!D95+'Maple Court'!D96+'Maple Court'!D97)+(Birchwood!D87+Birchwood!D88+Birchwood!D89+Birchwood!D90+Birchwood!D91+Birchwood!D92+Birchwood!D93+Birchwood!D94+Birchwood!D95+Birchwood!D96+Birchwood!D97)+('Property 4'!D87+'Property 4'!D88+'Property 4'!D89+'Property 4'!D90+'Property 4'!D91+'Property 4'!D92+'Property 4'!D93+'Property 4'!D94+'Property 4'!D95+'Property 4'!D96+'Property 4'!D97)+('Property 5'!D87+'Property 5'!D88+'Property 5'!D89+'Property 5'!D90+'Property 5'!D91+'Property 5'!D92+'Property 5'!D93+'Property 5'!D94+'Property 5'!D95+'Property 5'!D96+'Property 5'!D97)),0)</f>
        <v>2202</v>
      </c>
      <c r="F12" s="60">
        <f>IFERROR(CHOOSE(MATCH($C$3,{"Elmwood","Maple Court","Birchwood","Property 4","Property 5","All Properties (Consolidated)"},0),(Elmwood!E87+Elmwood!E88+Elmwood!E89+Elmwood!E90+Elmwood!E91+Elmwood!E92+Elmwood!E93+Elmwood!E94+Elmwood!E95+Elmwood!E96+Elmwood!E97),('Maple Court'!E87+'Maple Court'!E88+'Maple Court'!E89+'Maple Court'!E90+'Maple Court'!E91+'Maple Court'!E92+'Maple Court'!E93+'Maple Court'!E94+'Maple Court'!E95+'Maple Court'!E96+'Maple Court'!E97),(Birchwood!E87+Birchwood!E88+Birchwood!E89+Birchwood!E90+Birchwood!E91+Birchwood!E92+Birchwood!E93+Birchwood!E94+Birchwood!E95+Birchwood!E96+Birchwood!E97),('Property 4'!E87+'Property 4'!E88+'Property 4'!E89+'Property 4'!E90+'Property 4'!E91+'Property 4'!E92+'Property 4'!E93+'Property 4'!E94+'Property 4'!E95+'Property 4'!E96+'Property 4'!E97),('Property 5'!E87+'Property 5'!E88+'Property 5'!E89+'Property 5'!E90+'Property 5'!E91+'Property 5'!E92+'Property 5'!E93+'Property 5'!E94+'Property 5'!E95+'Property 5'!E96+'Property 5'!E97),(Elmwood!E87+Elmwood!E88+Elmwood!E89+Elmwood!E90+Elmwood!E91+Elmwood!E92+Elmwood!E93+Elmwood!E94+Elmwood!E95+Elmwood!E96+Elmwood!E97)+('Maple Court'!E87+'Maple Court'!E88+'Maple Court'!E89+'Maple Court'!E90+'Maple Court'!E91+'Maple Court'!E92+'Maple Court'!E93+'Maple Court'!E94+'Maple Court'!E95+'Maple Court'!E96+'Maple Court'!E97)+(Birchwood!E87+Birchwood!E88+Birchwood!E89+Birchwood!E90+Birchwood!E91+Birchwood!E92+Birchwood!E93+Birchwood!E94+Birchwood!E95+Birchwood!E96+Birchwood!E97)+('Property 4'!E87+'Property 4'!E88+'Property 4'!E89+'Property 4'!E90+'Property 4'!E91+'Property 4'!E92+'Property 4'!E93+'Property 4'!E94+'Property 4'!E95+'Property 4'!E96+'Property 4'!E97)+('Property 5'!E87+'Property 5'!E88+'Property 5'!E89+'Property 5'!E90+'Property 5'!E91+'Property 5'!E92+'Property 5'!E93+'Property 5'!E94+'Property 5'!E95+'Property 5'!E96+'Property 5'!E97)),0)</f>
        <v>2202</v>
      </c>
      <c r="G12" s="60">
        <f>IFERROR(CHOOSE(MATCH($C$3,{"Elmwood","Maple Court","Birchwood","Property 4","Property 5","All Properties (Consolidated)"},0),(Elmwood!F87+Elmwood!F88+Elmwood!F89+Elmwood!F90+Elmwood!F91+Elmwood!F92+Elmwood!F93+Elmwood!F94+Elmwood!F95+Elmwood!F96+Elmwood!F97),('Maple Court'!F87+'Maple Court'!F88+'Maple Court'!F89+'Maple Court'!F90+'Maple Court'!F91+'Maple Court'!F92+'Maple Court'!F93+'Maple Court'!F94+'Maple Court'!F95+'Maple Court'!F96+'Maple Court'!F97),(Birchwood!F87+Birchwood!F88+Birchwood!F89+Birchwood!F90+Birchwood!F91+Birchwood!F92+Birchwood!F93+Birchwood!F94+Birchwood!F95+Birchwood!F96+Birchwood!F97),('Property 4'!F87+'Property 4'!F88+'Property 4'!F89+'Property 4'!F90+'Property 4'!F91+'Property 4'!F92+'Property 4'!F93+'Property 4'!F94+'Property 4'!F95+'Property 4'!F96+'Property 4'!F97),('Property 5'!F87+'Property 5'!F88+'Property 5'!F89+'Property 5'!F90+'Property 5'!F91+'Property 5'!F92+'Property 5'!F93+'Property 5'!F94+'Property 5'!F95+'Property 5'!F96+'Property 5'!F97),(Elmwood!F87+Elmwood!F88+Elmwood!F89+Elmwood!F90+Elmwood!F91+Elmwood!F92+Elmwood!F93+Elmwood!F94+Elmwood!F95+Elmwood!F96+Elmwood!F97)+('Maple Court'!F87+'Maple Court'!F88+'Maple Court'!F89+'Maple Court'!F90+'Maple Court'!F91+'Maple Court'!F92+'Maple Court'!F93+'Maple Court'!F94+'Maple Court'!F95+'Maple Court'!F96+'Maple Court'!F97)+(Birchwood!F87+Birchwood!F88+Birchwood!F89+Birchwood!F90+Birchwood!F91+Birchwood!F92+Birchwood!F93+Birchwood!F94+Birchwood!F95+Birchwood!F96+Birchwood!F97)+('Property 4'!F87+'Property 4'!F88+'Property 4'!F89+'Property 4'!F90+'Property 4'!F91+'Property 4'!F92+'Property 4'!F93+'Property 4'!F94+'Property 4'!F95+'Property 4'!F96+'Property 4'!F97)+('Property 5'!F87+'Property 5'!F88+'Property 5'!F89+'Property 5'!F90+'Property 5'!F91+'Property 5'!F92+'Property 5'!F93+'Property 5'!F94+'Property 5'!F95+'Property 5'!F96+'Property 5'!F97)),0)</f>
        <v>2202</v>
      </c>
      <c r="H12" s="60">
        <f>IFERROR(CHOOSE(MATCH($C$3,{"Elmwood","Maple Court","Birchwood","Property 4","Property 5","All Properties (Consolidated)"},0),(Elmwood!G87+Elmwood!G88+Elmwood!G89+Elmwood!G90+Elmwood!G91+Elmwood!G92+Elmwood!G93+Elmwood!G94+Elmwood!G95+Elmwood!G96+Elmwood!G97),('Maple Court'!G87+'Maple Court'!G88+'Maple Court'!G89+'Maple Court'!G90+'Maple Court'!G91+'Maple Court'!G92+'Maple Court'!G93+'Maple Court'!G94+'Maple Court'!G95+'Maple Court'!G96+'Maple Court'!G97),(Birchwood!G87+Birchwood!G88+Birchwood!G89+Birchwood!G90+Birchwood!G91+Birchwood!G92+Birchwood!G93+Birchwood!G94+Birchwood!G95+Birchwood!G96+Birchwood!G97),('Property 4'!G87+'Property 4'!G88+'Property 4'!G89+'Property 4'!G90+'Property 4'!G91+'Property 4'!G92+'Property 4'!G93+'Property 4'!G94+'Property 4'!G95+'Property 4'!G96+'Property 4'!G97),('Property 5'!G87+'Property 5'!G88+'Property 5'!G89+'Property 5'!G90+'Property 5'!G91+'Property 5'!G92+'Property 5'!G93+'Property 5'!G94+'Property 5'!G95+'Property 5'!G96+'Property 5'!G97),(Elmwood!G87+Elmwood!G88+Elmwood!G89+Elmwood!G90+Elmwood!G91+Elmwood!G92+Elmwood!G93+Elmwood!G94+Elmwood!G95+Elmwood!G96+Elmwood!G97)+('Maple Court'!G87+'Maple Court'!G88+'Maple Court'!G89+'Maple Court'!G90+'Maple Court'!G91+'Maple Court'!G92+'Maple Court'!G93+'Maple Court'!G94+'Maple Court'!G95+'Maple Court'!G96+'Maple Court'!G97)+(Birchwood!G87+Birchwood!G88+Birchwood!G89+Birchwood!G90+Birchwood!G91+Birchwood!G92+Birchwood!G93+Birchwood!G94+Birchwood!G95+Birchwood!G96+Birchwood!G97)+('Property 4'!G87+'Property 4'!G88+'Property 4'!G89+'Property 4'!G90+'Property 4'!G91+'Property 4'!G92+'Property 4'!G93+'Property 4'!G94+'Property 4'!G95+'Property 4'!G96+'Property 4'!G97)+('Property 5'!G87+'Property 5'!G88+'Property 5'!G89+'Property 5'!G90+'Property 5'!G91+'Property 5'!G92+'Property 5'!G93+'Property 5'!G94+'Property 5'!G95+'Property 5'!G96+'Property 5'!G97)),0)</f>
        <v>2202</v>
      </c>
      <c r="I12" s="60">
        <f>IFERROR(CHOOSE(MATCH($C$3,{"Elmwood","Maple Court","Birchwood","Property 4","Property 5","All Properties (Consolidated)"},0),(Elmwood!H87+Elmwood!H88+Elmwood!H89+Elmwood!H90+Elmwood!H91+Elmwood!H92+Elmwood!H93+Elmwood!H94+Elmwood!H95+Elmwood!H96+Elmwood!H97),('Maple Court'!H87+'Maple Court'!H88+'Maple Court'!H89+'Maple Court'!H90+'Maple Court'!H91+'Maple Court'!H92+'Maple Court'!H93+'Maple Court'!H94+'Maple Court'!H95+'Maple Court'!H96+'Maple Court'!H97),(Birchwood!H87+Birchwood!H88+Birchwood!H89+Birchwood!H90+Birchwood!H91+Birchwood!H92+Birchwood!H93+Birchwood!H94+Birchwood!H95+Birchwood!H96+Birchwood!H97),('Property 4'!H87+'Property 4'!H88+'Property 4'!H89+'Property 4'!H90+'Property 4'!H91+'Property 4'!H92+'Property 4'!H93+'Property 4'!H94+'Property 4'!H95+'Property 4'!H96+'Property 4'!H97),('Property 5'!H87+'Property 5'!H88+'Property 5'!H89+'Property 5'!H90+'Property 5'!H91+'Property 5'!H92+'Property 5'!H93+'Property 5'!H94+'Property 5'!H95+'Property 5'!H96+'Property 5'!H97),(Elmwood!H87+Elmwood!H88+Elmwood!H89+Elmwood!H90+Elmwood!H91+Elmwood!H92+Elmwood!H93+Elmwood!H94+Elmwood!H95+Elmwood!H96+Elmwood!H97)+('Maple Court'!H87+'Maple Court'!H88+'Maple Court'!H89+'Maple Court'!H90+'Maple Court'!H91+'Maple Court'!H92+'Maple Court'!H93+'Maple Court'!H94+'Maple Court'!H95+'Maple Court'!H96+'Maple Court'!H97)+(Birchwood!H87+Birchwood!H88+Birchwood!H89+Birchwood!H90+Birchwood!H91+Birchwood!H92+Birchwood!H93+Birchwood!H94+Birchwood!H95+Birchwood!H96+Birchwood!H97)+('Property 4'!H87+'Property 4'!H88+'Property 4'!H89+'Property 4'!H90+'Property 4'!H91+'Property 4'!H92+'Property 4'!H93+'Property 4'!H94+'Property 4'!H95+'Property 4'!H96+'Property 4'!H97)+('Property 5'!H87+'Property 5'!H88+'Property 5'!H89+'Property 5'!H90+'Property 5'!H91+'Property 5'!H92+'Property 5'!H93+'Property 5'!H94+'Property 5'!H95+'Property 5'!H96+'Property 5'!H97)),0)</f>
        <v>2202</v>
      </c>
      <c r="J12" s="60">
        <f>IFERROR(CHOOSE(MATCH($C$3,{"Elmwood","Maple Court","Birchwood","Property 4","Property 5","All Properties (Consolidated)"},0),(Elmwood!I87+Elmwood!I88+Elmwood!I89+Elmwood!I90+Elmwood!I91+Elmwood!I92+Elmwood!I93+Elmwood!I94+Elmwood!I95+Elmwood!I96+Elmwood!I97),('Maple Court'!I87+'Maple Court'!I88+'Maple Court'!I89+'Maple Court'!I90+'Maple Court'!I91+'Maple Court'!I92+'Maple Court'!I93+'Maple Court'!I94+'Maple Court'!I95+'Maple Court'!I96+'Maple Court'!I97),(Birchwood!I87+Birchwood!I88+Birchwood!I89+Birchwood!I90+Birchwood!I91+Birchwood!I92+Birchwood!I93+Birchwood!I94+Birchwood!I95+Birchwood!I96+Birchwood!I97),('Property 4'!I87+'Property 4'!I88+'Property 4'!I89+'Property 4'!I90+'Property 4'!I91+'Property 4'!I92+'Property 4'!I93+'Property 4'!I94+'Property 4'!I95+'Property 4'!I96+'Property 4'!I97),('Property 5'!I87+'Property 5'!I88+'Property 5'!I89+'Property 5'!I90+'Property 5'!I91+'Property 5'!I92+'Property 5'!I93+'Property 5'!I94+'Property 5'!I95+'Property 5'!I96+'Property 5'!I97),(Elmwood!I87+Elmwood!I88+Elmwood!I89+Elmwood!I90+Elmwood!I91+Elmwood!I92+Elmwood!I93+Elmwood!I94+Elmwood!I95+Elmwood!I96+Elmwood!I97)+('Maple Court'!I87+'Maple Court'!I88+'Maple Court'!I89+'Maple Court'!I90+'Maple Court'!I91+'Maple Court'!I92+'Maple Court'!I93+'Maple Court'!I94+'Maple Court'!I95+'Maple Court'!I96+'Maple Court'!I97)+(Birchwood!I87+Birchwood!I88+Birchwood!I89+Birchwood!I90+Birchwood!I91+Birchwood!I92+Birchwood!I93+Birchwood!I94+Birchwood!I95+Birchwood!I96+Birchwood!I97)+('Property 4'!I87+'Property 4'!I88+'Property 4'!I89+'Property 4'!I90+'Property 4'!I91+'Property 4'!I92+'Property 4'!I93+'Property 4'!I94+'Property 4'!I95+'Property 4'!I96+'Property 4'!I97)+('Property 5'!I87+'Property 5'!I88+'Property 5'!I89+'Property 5'!I90+'Property 5'!I91+'Property 5'!I92+'Property 5'!I93+'Property 5'!I94+'Property 5'!I95+'Property 5'!I96+'Property 5'!I97)),0)</f>
        <v>2202</v>
      </c>
      <c r="K12" s="60">
        <f>IFERROR(CHOOSE(MATCH($C$3,{"Elmwood","Maple Court","Birchwood","Property 4","Property 5","All Properties (Consolidated)"},0),(Elmwood!J87+Elmwood!J88+Elmwood!J89+Elmwood!J90+Elmwood!J91+Elmwood!J92+Elmwood!J93+Elmwood!J94+Elmwood!J95+Elmwood!J96+Elmwood!J97),('Maple Court'!J87+'Maple Court'!J88+'Maple Court'!J89+'Maple Court'!J90+'Maple Court'!J91+'Maple Court'!J92+'Maple Court'!J93+'Maple Court'!J94+'Maple Court'!J95+'Maple Court'!J96+'Maple Court'!J97),(Birchwood!J87+Birchwood!J88+Birchwood!J89+Birchwood!J90+Birchwood!J91+Birchwood!J92+Birchwood!J93+Birchwood!J94+Birchwood!J95+Birchwood!J96+Birchwood!J97),('Property 4'!J87+'Property 4'!J88+'Property 4'!J89+'Property 4'!J90+'Property 4'!J91+'Property 4'!J92+'Property 4'!J93+'Property 4'!J94+'Property 4'!J95+'Property 4'!J96+'Property 4'!J97),('Property 5'!J87+'Property 5'!J88+'Property 5'!J89+'Property 5'!J90+'Property 5'!J91+'Property 5'!J92+'Property 5'!J93+'Property 5'!J94+'Property 5'!J95+'Property 5'!J96+'Property 5'!J97),(Elmwood!J87+Elmwood!J88+Elmwood!J89+Elmwood!J90+Elmwood!J91+Elmwood!J92+Elmwood!J93+Elmwood!J94+Elmwood!J95+Elmwood!J96+Elmwood!J97)+('Maple Court'!J87+'Maple Court'!J88+'Maple Court'!J89+'Maple Court'!J90+'Maple Court'!J91+'Maple Court'!J92+'Maple Court'!J93+'Maple Court'!J94+'Maple Court'!J95+'Maple Court'!J96+'Maple Court'!J97)+(Birchwood!J87+Birchwood!J88+Birchwood!J89+Birchwood!J90+Birchwood!J91+Birchwood!J92+Birchwood!J93+Birchwood!J94+Birchwood!J95+Birchwood!J96+Birchwood!J97)+('Property 4'!J87+'Property 4'!J88+'Property 4'!J89+'Property 4'!J90+'Property 4'!J91+'Property 4'!J92+'Property 4'!J93+'Property 4'!J94+'Property 4'!J95+'Property 4'!J96+'Property 4'!J97)+('Property 5'!J87+'Property 5'!J88+'Property 5'!J89+'Property 5'!J90+'Property 5'!J91+'Property 5'!J92+'Property 5'!J93+'Property 5'!J94+'Property 5'!J95+'Property 5'!J96+'Property 5'!J97)),0)</f>
        <v>2202</v>
      </c>
      <c r="L12" s="60">
        <f>IFERROR(CHOOSE(MATCH($C$3,{"Elmwood","Maple Court","Birchwood","Property 4","Property 5","All Properties (Consolidated)"},0),(Elmwood!K87+Elmwood!K88+Elmwood!K89+Elmwood!K90+Elmwood!K91+Elmwood!K92+Elmwood!K93+Elmwood!K94+Elmwood!K95+Elmwood!K96+Elmwood!K97),('Maple Court'!K87+'Maple Court'!K88+'Maple Court'!K89+'Maple Court'!K90+'Maple Court'!K91+'Maple Court'!K92+'Maple Court'!K93+'Maple Court'!K94+'Maple Court'!K95+'Maple Court'!K96+'Maple Court'!K97),(Birchwood!K87+Birchwood!K88+Birchwood!K89+Birchwood!K90+Birchwood!K91+Birchwood!K92+Birchwood!K93+Birchwood!K94+Birchwood!K95+Birchwood!K96+Birchwood!K97),('Property 4'!K87+'Property 4'!K88+'Property 4'!K89+'Property 4'!K90+'Property 4'!K91+'Property 4'!K92+'Property 4'!K93+'Property 4'!K94+'Property 4'!K95+'Property 4'!K96+'Property 4'!K97),('Property 5'!K87+'Property 5'!K88+'Property 5'!K89+'Property 5'!K90+'Property 5'!K91+'Property 5'!K92+'Property 5'!K93+'Property 5'!K94+'Property 5'!K95+'Property 5'!K96+'Property 5'!K97),(Elmwood!K87+Elmwood!K88+Elmwood!K89+Elmwood!K90+Elmwood!K91+Elmwood!K92+Elmwood!K93+Elmwood!K94+Elmwood!K95+Elmwood!K96+Elmwood!K97)+('Maple Court'!K87+'Maple Court'!K88+'Maple Court'!K89+'Maple Court'!K90+'Maple Court'!K91+'Maple Court'!K92+'Maple Court'!K93+'Maple Court'!K94+'Maple Court'!K95+'Maple Court'!K96+'Maple Court'!K97)+(Birchwood!K87+Birchwood!K88+Birchwood!K89+Birchwood!K90+Birchwood!K91+Birchwood!K92+Birchwood!K93+Birchwood!K94+Birchwood!K95+Birchwood!K96+Birchwood!K97)+('Property 4'!K87+'Property 4'!K88+'Property 4'!K89+'Property 4'!K90+'Property 4'!K91+'Property 4'!K92+'Property 4'!K93+'Property 4'!K94+'Property 4'!K95+'Property 4'!K96+'Property 4'!K97)+('Property 5'!K87+'Property 5'!K88+'Property 5'!K89+'Property 5'!K90+'Property 5'!K91+'Property 5'!K92+'Property 5'!K93+'Property 5'!K94+'Property 5'!K95+'Property 5'!K96+'Property 5'!K97)),0)</f>
        <v>2202</v>
      </c>
      <c r="M12" s="60">
        <f>IFERROR(CHOOSE(MATCH($C$3,{"Elmwood","Maple Court","Birchwood","Property 4","Property 5","All Properties (Consolidated)"},0),(Elmwood!L87+Elmwood!L88+Elmwood!L89+Elmwood!L90+Elmwood!L91+Elmwood!L92+Elmwood!L93+Elmwood!L94+Elmwood!L95+Elmwood!L96+Elmwood!L97),('Maple Court'!L87+'Maple Court'!L88+'Maple Court'!L89+'Maple Court'!L90+'Maple Court'!L91+'Maple Court'!L92+'Maple Court'!L93+'Maple Court'!L94+'Maple Court'!L95+'Maple Court'!L96+'Maple Court'!L97),(Birchwood!L87+Birchwood!L88+Birchwood!L89+Birchwood!L90+Birchwood!L91+Birchwood!L92+Birchwood!L93+Birchwood!L94+Birchwood!L95+Birchwood!L96+Birchwood!L97),('Property 4'!L87+'Property 4'!L88+'Property 4'!L89+'Property 4'!L90+'Property 4'!L91+'Property 4'!L92+'Property 4'!L93+'Property 4'!L94+'Property 4'!L95+'Property 4'!L96+'Property 4'!L97),('Property 5'!L87+'Property 5'!L88+'Property 5'!L89+'Property 5'!L90+'Property 5'!L91+'Property 5'!L92+'Property 5'!L93+'Property 5'!L94+'Property 5'!L95+'Property 5'!L96+'Property 5'!L97),(Elmwood!L87+Elmwood!L88+Elmwood!L89+Elmwood!L90+Elmwood!L91+Elmwood!L92+Elmwood!L93+Elmwood!L94+Elmwood!L95+Elmwood!L96+Elmwood!L97)+('Maple Court'!L87+'Maple Court'!L88+'Maple Court'!L89+'Maple Court'!L90+'Maple Court'!L91+'Maple Court'!L92+'Maple Court'!L93+'Maple Court'!L94+'Maple Court'!L95+'Maple Court'!L96+'Maple Court'!L97)+(Birchwood!L87+Birchwood!L88+Birchwood!L89+Birchwood!L90+Birchwood!L91+Birchwood!L92+Birchwood!L93+Birchwood!L94+Birchwood!L95+Birchwood!L96+Birchwood!L97)+('Property 4'!L87+'Property 4'!L88+'Property 4'!L89+'Property 4'!L90+'Property 4'!L91+'Property 4'!L92+'Property 4'!L93+'Property 4'!L94+'Property 4'!L95+'Property 4'!L96+'Property 4'!L97)+('Property 5'!L87+'Property 5'!L88+'Property 5'!L89+'Property 5'!L90+'Property 5'!L91+'Property 5'!L92+'Property 5'!L93+'Property 5'!L94+'Property 5'!L95+'Property 5'!L96+'Property 5'!L97)),0)</f>
        <v>2202</v>
      </c>
      <c r="N12" s="60">
        <f>IFERROR(CHOOSE(MATCH($C$3,{"Elmwood","Maple Court","Birchwood","Property 4","Property 5","All Properties (Consolidated)"},0),(Elmwood!M87+Elmwood!M88+Elmwood!M89+Elmwood!M90+Elmwood!M91+Elmwood!M92+Elmwood!M93+Elmwood!M94+Elmwood!M95+Elmwood!M96+Elmwood!M97),('Maple Court'!M87+'Maple Court'!M88+'Maple Court'!M89+'Maple Court'!M90+'Maple Court'!M91+'Maple Court'!M92+'Maple Court'!M93+'Maple Court'!M94+'Maple Court'!M95+'Maple Court'!M96+'Maple Court'!M97),(Birchwood!M87+Birchwood!M88+Birchwood!M89+Birchwood!M90+Birchwood!M91+Birchwood!M92+Birchwood!M93+Birchwood!M94+Birchwood!M95+Birchwood!M96+Birchwood!M97),('Property 4'!M87+'Property 4'!M88+'Property 4'!M89+'Property 4'!M90+'Property 4'!M91+'Property 4'!M92+'Property 4'!M93+'Property 4'!M94+'Property 4'!M95+'Property 4'!M96+'Property 4'!M97),('Property 5'!M87+'Property 5'!M88+'Property 5'!M89+'Property 5'!M90+'Property 5'!M91+'Property 5'!M92+'Property 5'!M93+'Property 5'!M94+'Property 5'!M95+'Property 5'!M96+'Property 5'!M97),(Elmwood!M87+Elmwood!M88+Elmwood!M89+Elmwood!M90+Elmwood!M91+Elmwood!M92+Elmwood!M93+Elmwood!M94+Elmwood!M95+Elmwood!M96+Elmwood!M97)+('Maple Court'!M87+'Maple Court'!M88+'Maple Court'!M89+'Maple Court'!M90+'Maple Court'!M91+'Maple Court'!M92+'Maple Court'!M93+'Maple Court'!M94+'Maple Court'!M95+'Maple Court'!M96+'Maple Court'!M97)+(Birchwood!M87+Birchwood!M88+Birchwood!M89+Birchwood!M90+Birchwood!M91+Birchwood!M92+Birchwood!M93+Birchwood!M94+Birchwood!M95+Birchwood!M96+Birchwood!M97)+('Property 4'!M87+'Property 4'!M88+'Property 4'!M89+'Property 4'!M90+'Property 4'!M91+'Property 4'!M92+'Property 4'!M93+'Property 4'!M94+'Property 4'!M95+'Property 4'!M96+'Property 4'!M97)+('Property 5'!M87+'Property 5'!M88+'Property 5'!M89+'Property 5'!M90+'Property 5'!M91+'Property 5'!M92+'Property 5'!M93+'Property 5'!M94+'Property 5'!M95+'Property 5'!M96+'Property 5'!M97)),0)</f>
        <v>2202</v>
      </c>
      <c r="O12" s="72">
        <f t="shared" si="0"/>
        <v>26424</v>
      </c>
    </row>
    <row r="13" spans="2:15" ht="15" customHeight="1" x14ac:dyDescent="0.25">
      <c r="B13" s="74" t="s">
        <v>103</v>
      </c>
      <c r="C13" s="75">
        <f t="shared" ref="C13:N13" si="2">C11-C12</f>
        <v>6323</v>
      </c>
      <c r="D13" s="75">
        <f t="shared" si="2"/>
        <v>6323</v>
      </c>
      <c r="E13" s="75">
        <f t="shared" si="2"/>
        <v>6323</v>
      </c>
      <c r="F13" s="75">
        <f t="shared" si="2"/>
        <v>6323</v>
      </c>
      <c r="G13" s="75">
        <f t="shared" si="2"/>
        <v>6323</v>
      </c>
      <c r="H13" s="75">
        <f t="shared" si="2"/>
        <v>6323</v>
      </c>
      <c r="I13" s="75">
        <f t="shared" si="2"/>
        <v>6323</v>
      </c>
      <c r="J13" s="75">
        <f t="shared" si="2"/>
        <v>6323</v>
      </c>
      <c r="K13" s="75">
        <f t="shared" si="2"/>
        <v>6323</v>
      </c>
      <c r="L13" s="75">
        <f t="shared" si="2"/>
        <v>6323</v>
      </c>
      <c r="M13" s="75">
        <f t="shared" si="2"/>
        <v>6323</v>
      </c>
      <c r="N13" s="75">
        <f t="shared" si="2"/>
        <v>6323</v>
      </c>
      <c r="O13" s="75">
        <f t="shared" si="0"/>
        <v>75876</v>
      </c>
    </row>
    <row r="14" spans="2:15" ht="24" customHeight="1" x14ac:dyDescent="0.25">
      <c r="B14" s="34" t="s">
        <v>205</v>
      </c>
      <c r="C14" s="60">
        <f>IFERROR(CHOOSE(MATCH($C$3,{"Elmwood","Maple Court","Birchwood","Property 4","Property 5","All Properties (Consolidated)"},0),(Elmwood!B98+Elmwood!B99+Elmwood!B100),('Maple Court'!B98+'Maple Court'!B99+'Maple Court'!B100),(Birchwood!B98+Birchwood!B99+Birchwood!B100),('Property 4'!B98+'Property 4'!B99+'Property 4'!B100),('Property 5'!B98+'Property 5'!B99+'Property 5'!B100),(Elmwood!B98+Elmwood!B99+Elmwood!B100)+('Maple Court'!B98+'Maple Court'!B99+'Maple Court'!B100)+(Birchwood!B98+Birchwood!B99+Birchwood!B100)+('Property 4'!B98+'Property 4'!B99+'Property 4'!B100)+('Property 5'!B98+'Property 5'!B99+'Property 5'!B100)),0)</f>
        <v>0</v>
      </c>
      <c r="D14" s="60">
        <f>IFERROR(CHOOSE(MATCH($C$3,{"Elmwood","Maple Court","Birchwood","Property 4","Property 5","All Properties (Consolidated)"},0),(Elmwood!C98+Elmwood!C99+Elmwood!C100),('Maple Court'!C98+'Maple Court'!C99+'Maple Court'!C100),(Birchwood!C98+Birchwood!C99+Birchwood!C100),('Property 4'!C98+'Property 4'!C99+'Property 4'!C100),('Property 5'!C98+'Property 5'!C99+'Property 5'!C100),(Elmwood!C98+Elmwood!C99+Elmwood!C100)+('Maple Court'!C98+'Maple Court'!C99+'Maple Court'!C100)+(Birchwood!C98+Birchwood!C99+Birchwood!C100)+('Property 4'!C98+'Property 4'!C99+'Property 4'!C100)+('Property 5'!C98+'Property 5'!C99+'Property 5'!C100)),0)</f>
        <v>0</v>
      </c>
      <c r="E14" s="60">
        <f>IFERROR(CHOOSE(MATCH($C$3,{"Elmwood","Maple Court","Birchwood","Property 4","Property 5","All Properties (Consolidated)"},0),(Elmwood!D98+Elmwood!D99+Elmwood!D100),('Maple Court'!D98+'Maple Court'!D99+'Maple Court'!D100),(Birchwood!D98+Birchwood!D99+Birchwood!D100),('Property 4'!D98+'Property 4'!D99+'Property 4'!D100),('Property 5'!D98+'Property 5'!D99+'Property 5'!D100),(Elmwood!D98+Elmwood!D99+Elmwood!D100)+('Maple Court'!D98+'Maple Court'!D99+'Maple Court'!D100)+(Birchwood!D98+Birchwood!D99+Birchwood!D100)+('Property 4'!D98+'Property 4'!D99+'Property 4'!D100)+('Property 5'!D98+'Property 5'!D99+'Property 5'!D100)),0)</f>
        <v>0</v>
      </c>
      <c r="F14" s="60">
        <f>IFERROR(CHOOSE(MATCH($C$3,{"Elmwood","Maple Court","Birchwood","Property 4","Property 5","All Properties (Consolidated)"},0),(Elmwood!E98+Elmwood!E99+Elmwood!E100),('Maple Court'!E98+'Maple Court'!E99+'Maple Court'!E100),(Birchwood!E98+Birchwood!E99+Birchwood!E100),('Property 4'!E98+'Property 4'!E99+'Property 4'!E100),('Property 5'!E98+'Property 5'!E99+'Property 5'!E100),(Elmwood!E98+Elmwood!E99+Elmwood!E100)+('Maple Court'!E98+'Maple Court'!E99+'Maple Court'!E100)+(Birchwood!E98+Birchwood!E99+Birchwood!E100)+('Property 4'!E98+'Property 4'!E99+'Property 4'!E100)+('Property 5'!E98+'Property 5'!E99+'Property 5'!E100)),0)</f>
        <v>1800</v>
      </c>
      <c r="G14" s="60">
        <f>IFERROR(CHOOSE(MATCH($C$3,{"Elmwood","Maple Court","Birchwood","Property 4","Property 5","All Properties (Consolidated)"},0),(Elmwood!F98+Elmwood!F99+Elmwood!F100),('Maple Court'!F98+'Maple Court'!F99+'Maple Court'!F100),(Birchwood!F98+Birchwood!F99+Birchwood!F100),('Property 4'!F98+'Property 4'!F99+'Property 4'!F100),('Property 5'!F98+'Property 5'!F99+'Property 5'!F100),(Elmwood!F98+Elmwood!F99+Elmwood!F100)+('Maple Court'!F98+'Maple Court'!F99+'Maple Court'!F100)+(Birchwood!F98+Birchwood!F99+Birchwood!F100)+('Property 4'!F98+'Property 4'!F99+'Property 4'!F100)+('Property 5'!F98+'Property 5'!F99+'Property 5'!F100)),0)</f>
        <v>0</v>
      </c>
      <c r="H14" s="60">
        <f>IFERROR(CHOOSE(MATCH($C$3,{"Elmwood","Maple Court","Birchwood","Property 4","Property 5","All Properties (Consolidated)"},0),(Elmwood!G98+Elmwood!G99+Elmwood!G100),('Maple Court'!G98+'Maple Court'!G99+'Maple Court'!G100),(Birchwood!G98+Birchwood!G99+Birchwood!G100),('Property 4'!G98+'Property 4'!G99+'Property 4'!G100),('Property 5'!G98+'Property 5'!G99+'Property 5'!G100),(Elmwood!G98+Elmwood!G99+Elmwood!G100)+('Maple Court'!G98+'Maple Court'!G99+'Maple Court'!G100)+(Birchwood!G98+Birchwood!G99+Birchwood!G100)+('Property 4'!G98+'Property 4'!G99+'Property 4'!G100)+('Property 5'!G98+'Property 5'!G99+'Property 5'!G100)),0)</f>
        <v>0</v>
      </c>
      <c r="I14" s="60">
        <f>IFERROR(CHOOSE(MATCH($C$3,{"Elmwood","Maple Court","Birchwood","Property 4","Property 5","All Properties (Consolidated)"},0),(Elmwood!H98+Elmwood!H99+Elmwood!H100),('Maple Court'!H98+'Maple Court'!H99+'Maple Court'!H100),(Birchwood!H98+Birchwood!H99+Birchwood!H100),('Property 4'!H98+'Property 4'!H99+'Property 4'!H100),('Property 5'!H98+'Property 5'!H99+'Property 5'!H100),(Elmwood!H98+Elmwood!H99+Elmwood!H100)+('Maple Court'!H98+'Maple Court'!H99+'Maple Court'!H100)+(Birchwood!H98+Birchwood!H99+Birchwood!H100)+('Property 4'!H98+'Property 4'!H99+'Property 4'!H100)+('Property 5'!H98+'Property 5'!H99+'Property 5'!H100)),0)</f>
        <v>0</v>
      </c>
      <c r="J14" s="60">
        <f>IFERROR(CHOOSE(MATCH($C$3,{"Elmwood","Maple Court","Birchwood","Property 4","Property 5","All Properties (Consolidated)"},0),(Elmwood!I98+Elmwood!I99+Elmwood!I100),('Maple Court'!I98+'Maple Court'!I99+'Maple Court'!I100),(Birchwood!I98+Birchwood!I99+Birchwood!I100),('Property 4'!I98+'Property 4'!I99+'Property 4'!I100),('Property 5'!I98+'Property 5'!I99+'Property 5'!I100),(Elmwood!I98+Elmwood!I99+Elmwood!I100)+('Maple Court'!I98+'Maple Court'!I99+'Maple Court'!I100)+(Birchwood!I98+Birchwood!I99+Birchwood!I100)+('Property 4'!I98+'Property 4'!I99+'Property 4'!I100)+('Property 5'!I98+'Property 5'!I99+'Property 5'!I100)),0)</f>
        <v>0</v>
      </c>
      <c r="K14" s="60">
        <f>IFERROR(CHOOSE(MATCH($C$3,{"Elmwood","Maple Court","Birchwood","Property 4","Property 5","All Properties (Consolidated)"},0),(Elmwood!J98+Elmwood!J99+Elmwood!J100),('Maple Court'!J98+'Maple Court'!J99+'Maple Court'!J100),(Birchwood!J98+Birchwood!J99+Birchwood!J100),('Property 4'!J98+'Property 4'!J99+'Property 4'!J100),('Property 5'!J98+'Property 5'!J99+'Property 5'!J100),(Elmwood!J98+Elmwood!J99+Elmwood!J100)+('Maple Court'!J98+'Maple Court'!J99+'Maple Court'!J100)+(Birchwood!J98+Birchwood!J99+Birchwood!J100)+('Property 4'!J98+'Property 4'!J99+'Property 4'!J100)+('Property 5'!J98+'Property 5'!J99+'Property 5'!J100)),0)</f>
        <v>0</v>
      </c>
      <c r="L14" s="60">
        <f>IFERROR(CHOOSE(MATCH($C$3,{"Elmwood","Maple Court","Birchwood","Property 4","Property 5","All Properties (Consolidated)"},0),(Elmwood!K98+Elmwood!K99+Elmwood!K100),('Maple Court'!K98+'Maple Court'!K99+'Maple Court'!K100),(Birchwood!K98+Birchwood!K99+Birchwood!K100),('Property 4'!K98+'Property 4'!K99+'Property 4'!K100),('Property 5'!K98+'Property 5'!K99+'Property 5'!K100),(Elmwood!K98+Elmwood!K99+Elmwood!K100)+('Maple Court'!K98+'Maple Court'!K99+'Maple Court'!K100)+(Birchwood!K98+Birchwood!K99+Birchwood!K100)+('Property 4'!K98+'Property 4'!K99+'Property 4'!K100)+('Property 5'!K98+'Property 5'!K99+'Property 5'!K100)),0)</f>
        <v>0</v>
      </c>
      <c r="M14" s="60">
        <f>IFERROR(CHOOSE(MATCH($C$3,{"Elmwood","Maple Court","Birchwood","Property 4","Property 5","All Properties (Consolidated)"},0),(Elmwood!L98+Elmwood!L99+Elmwood!L100),('Maple Court'!L98+'Maple Court'!L99+'Maple Court'!L100),(Birchwood!L98+Birchwood!L99+Birchwood!L100),('Property 4'!L98+'Property 4'!L99+'Property 4'!L100),('Property 5'!L98+'Property 5'!L99+'Property 5'!L100),(Elmwood!L98+Elmwood!L99+Elmwood!L100)+('Maple Court'!L98+'Maple Court'!L99+'Maple Court'!L100)+(Birchwood!L98+Birchwood!L99+Birchwood!L100)+('Property 4'!L98+'Property 4'!L99+'Property 4'!L100)+('Property 5'!L98+'Property 5'!L99+'Property 5'!L100)),0)</f>
        <v>0</v>
      </c>
      <c r="N14" s="60">
        <f>IFERROR(CHOOSE(MATCH($C$3,{"Elmwood","Maple Court","Birchwood","Property 4","Property 5","All Properties (Consolidated)"},0),(Elmwood!M98+Elmwood!M99+Elmwood!M100),('Maple Court'!M98+'Maple Court'!M99+'Maple Court'!M100),(Birchwood!M98+Birchwood!M99+Birchwood!M100),('Property 4'!M98+'Property 4'!M99+'Property 4'!M100),('Property 5'!M98+'Property 5'!M99+'Property 5'!M100),(Elmwood!M98+Elmwood!M99+Elmwood!M100)+('Maple Court'!M98+'Maple Court'!M99+'Maple Court'!M100)+(Birchwood!M98+Birchwood!M99+Birchwood!M100)+('Property 4'!M98+'Property 4'!M99+'Property 4'!M100)+('Property 5'!M98+'Property 5'!M99+'Property 5'!M100)),0)</f>
        <v>0</v>
      </c>
      <c r="O14" s="72">
        <f t="shared" si="0"/>
        <v>1800</v>
      </c>
    </row>
    <row r="15" spans="2:15" x14ac:dyDescent="0.25">
      <c r="B15" s="34" t="s">
        <v>206</v>
      </c>
      <c r="C15" s="39">
        <f t="shared" ref="C15:N15" si="3">C9*0.05</f>
        <v>420</v>
      </c>
      <c r="D15" s="39">
        <f t="shared" si="3"/>
        <v>420</v>
      </c>
      <c r="E15" s="39">
        <f t="shared" si="3"/>
        <v>420</v>
      </c>
      <c r="F15" s="39">
        <f t="shared" si="3"/>
        <v>420</v>
      </c>
      <c r="G15" s="39">
        <f t="shared" si="3"/>
        <v>420</v>
      </c>
      <c r="H15" s="39">
        <f t="shared" si="3"/>
        <v>420</v>
      </c>
      <c r="I15" s="39">
        <f t="shared" si="3"/>
        <v>420</v>
      </c>
      <c r="J15" s="39">
        <f t="shared" si="3"/>
        <v>420</v>
      </c>
      <c r="K15" s="39">
        <f t="shared" si="3"/>
        <v>420</v>
      </c>
      <c r="L15" s="39">
        <f t="shared" si="3"/>
        <v>420</v>
      </c>
      <c r="M15" s="39">
        <f t="shared" si="3"/>
        <v>420</v>
      </c>
      <c r="N15" s="39">
        <f t="shared" si="3"/>
        <v>420</v>
      </c>
      <c r="O15" s="72">
        <f t="shared" si="0"/>
        <v>5040</v>
      </c>
    </row>
    <row r="16" spans="2:15" ht="21.75" customHeight="1" x14ac:dyDescent="0.25">
      <c r="B16" s="50" t="s">
        <v>119</v>
      </c>
      <c r="C16" s="73">
        <f t="shared" ref="C16:N16" si="4">C13-C15</f>
        <v>5903</v>
      </c>
      <c r="D16" s="73">
        <f t="shared" si="4"/>
        <v>5903</v>
      </c>
      <c r="E16" s="73">
        <f t="shared" si="4"/>
        <v>5903</v>
      </c>
      <c r="F16" s="73">
        <f t="shared" si="4"/>
        <v>5903</v>
      </c>
      <c r="G16" s="73">
        <f t="shared" si="4"/>
        <v>5903</v>
      </c>
      <c r="H16" s="73">
        <f t="shared" si="4"/>
        <v>5903</v>
      </c>
      <c r="I16" s="73">
        <f t="shared" si="4"/>
        <v>5903</v>
      </c>
      <c r="J16" s="73">
        <f t="shared" si="4"/>
        <v>5903</v>
      </c>
      <c r="K16" s="73">
        <f t="shared" si="4"/>
        <v>5903</v>
      </c>
      <c r="L16" s="73">
        <f t="shared" si="4"/>
        <v>5903</v>
      </c>
      <c r="M16" s="73">
        <f t="shared" si="4"/>
        <v>5903</v>
      </c>
      <c r="N16" s="73">
        <f t="shared" si="4"/>
        <v>5903</v>
      </c>
      <c r="O16" s="73">
        <f t="shared" si="0"/>
        <v>70836</v>
      </c>
    </row>
    <row r="17" spans="2:15" ht="27.75" customHeight="1" x14ac:dyDescent="0.25">
      <c r="B17" s="81"/>
      <c r="C17" s="81"/>
      <c r="D17" s="81"/>
      <c r="E17" s="81"/>
      <c r="F17" s="81"/>
      <c r="G17" s="81"/>
      <c r="H17" s="81"/>
      <c r="I17" s="81"/>
      <c r="J17" s="81"/>
      <c r="K17" s="81"/>
      <c r="L17" s="81"/>
      <c r="M17" s="81"/>
      <c r="N17" s="81"/>
      <c r="O17" s="81"/>
    </row>
    <row r="18" spans="2:15" ht="15" customHeight="1" x14ac:dyDescent="0.25">
      <c r="B18" s="31" t="s">
        <v>207</v>
      </c>
    </row>
    <row r="19" spans="2:15" ht="15" customHeight="1" x14ac:dyDescent="0.25">
      <c r="B19" s="62" t="s">
        <v>208</v>
      </c>
    </row>
    <row r="20" spans="2:15" ht="15" customHeight="1" x14ac:dyDescent="0.25">
      <c r="B20" s="76" t="s">
        <v>209</v>
      </c>
      <c r="C20" s="76" t="s">
        <v>210</v>
      </c>
      <c r="D20" s="33" t="s">
        <v>211</v>
      </c>
      <c r="E20" s="76" t="s">
        <v>212</v>
      </c>
      <c r="F20" s="76" t="s">
        <v>213</v>
      </c>
    </row>
    <row r="21" spans="2:15" ht="15" customHeight="1" x14ac:dyDescent="0.25">
      <c r="B21" s="40" t="s">
        <v>214</v>
      </c>
      <c r="C21" s="77" t="s">
        <v>215</v>
      </c>
      <c r="D21" s="60">
        <v>4250</v>
      </c>
      <c r="E21" s="77" t="s">
        <v>216</v>
      </c>
      <c r="F21" s="77" t="s">
        <v>217</v>
      </c>
    </row>
    <row r="22" spans="2:15" ht="15" customHeight="1" x14ac:dyDescent="0.25">
      <c r="B22" s="40" t="s">
        <v>89</v>
      </c>
      <c r="C22" s="77" t="s">
        <v>218</v>
      </c>
      <c r="D22" s="60">
        <v>1840</v>
      </c>
      <c r="E22" s="77" t="s">
        <v>216</v>
      </c>
      <c r="F22" s="77" t="s">
        <v>217</v>
      </c>
    </row>
    <row r="23" spans="2:15" ht="15" customHeight="1" x14ac:dyDescent="0.25">
      <c r="B23" s="40" t="s">
        <v>219</v>
      </c>
      <c r="C23" s="77" t="s">
        <v>220</v>
      </c>
      <c r="D23" s="60">
        <v>2650</v>
      </c>
      <c r="E23" s="77" t="s">
        <v>216</v>
      </c>
      <c r="F23" s="77" t="s">
        <v>217</v>
      </c>
    </row>
    <row r="24" spans="2:15" ht="15" customHeight="1" x14ac:dyDescent="0.25">
      <c r="B24" s="40" t="s">
        <v>91</v>
      </c>
      <c r="C24" s="77" t="s">
        <v>147</v>
      </c>
      <c r="D24" s="60">
        <v>3360</v>
      </c>
      <c r="E24" s="77" t="s">
        <v>216</v>
      </c>
      <c r="F24" s="77" t="s">
        <v>217</v>
      </c>
    </row>
    <row r="25" spans="2:15" ht="15" customHeight="1" x14ac:dyDescent="0.25">
      <c r="B25" s="40" t="s">
        <v>93</v>
      </c>
      <c r="C25" s="77" t="s">
        <v>148</v>
      </c>
      <c r="D25" s="60">
        <v>780</v>
      </c>
      <c r="E25" s="77" t="s">
        <v>216</v>
      </c>
      <c r="F25" s="77" t="s">
        <v>217</v>
      </c>
    </row>
    <row r="26" spans="2:15" x14ac:dyDescent="0.25">
      <c r="B26" s="40"/>
      <c r="C26" s="77"/>
      <c r="D26" s="60">
        <v>0</v>
      </c>
      <c r="E26" s="77"/>
      <c r="F26" s="77"/>
    </row>
    <row r="27" spans="2:15" ht="21.75" customHeight="1" x14ac:dyDescent="0.25">
      <c r="B27" s="82"/>
      <c r="C27" s="82"/>
      <c r="D27" s="82"/>
      <c r="E27" s="82"/>
      <c r="F27" s="82"/>
      <c r="G27" s="82"/>
      <c r="H27" s="82"/>
      <c r="I27" s="82"/>
      <c r="J27" s="82"/>
      <c r="K27" s="82"/>
      <c r="L27" s="82"/>
      <c r="M27" s="82"/>
      <c r="N27" s="82"/>
      <c r="O27" s="82"/>
    </row>
    <row r="28" spans="2:15" ht="27.75" customHeight="1" x14ac:dyDescent="0.25">
      <c r="B28" s="81"/>
      <c r="C28" s="81"/>
      <c r="D28" s="81"/>
      <c r="E28" s="81"/>
      <c r="F28" s="81"/>
      <c r="G28" s="81"/>
      <c r="H28" s="81"/>
      <c r="I28" s="81"/>
      <c r="J28" s="81"/>
      <c r="K28" s="81"/>
      <c r="L28" s="81"/>
      <c r="M28" s="81"/>
      <c r="N28" s="81"/>
      <c r="O28" s="81"/>
    </row>
    <row r="29" spans="2:15" ht="15" customHeight="1" x14ac:dyDescent="0.25">
      <c r="B29" s="6" t="s">
        <v>221</v>
      </c>
      <c r="C29" s="6"/>
      <c r="D29" s="81"/>
      <c r="E29" s="81"/>
      <c r="F29" s="81"/>
      <c r="G29" s="81"/>
      <c r="H29" s="81"/>
      <c r="I29" s="81"/>
      <c r="J29" s="81"/>
      <c r="K29" s="81"/>
      <c r="L29" s="81"/>
      <c r="M29" s="81"/>
      <c r="N29" s="81"/>
    </row>
    <row r="30" spans="2:15" ht="15" customHeight="1" x14ac:dyDescent="0.25">
      <c r="B30" s="79" t="s">
        <v>222</v>
      </c>
      <c r="C30" s="79"/>
      <c r="D30" s="81"/>
      <c r="E30" s="81"/>
      <c r="F30" s="81"/>
      <c r="G30" s="81"/>
      <c r="H30" s="81"/>
      <c r="I30" s="81"/>
      <c r="J30" s="81"/>
      <c r="K30" s="81"/>
      <c r="L30" s="81"/>
      <c r="M30" s="81"/>
      <c r="N30" s="81"/>
    </row>
    <row r="31" spans="2:15" ht="15" customHeight="1" x14ac:dyDescent="0.25">
      <c r="B31" s="83" t="s">
        <v>223</v>
      </c>
      <c r="C31" s="83"/>
      <c r="D31" s="83" t="s">
        <v>224</v>
      </c>
      <c r="E31" s="83"/>
      <c r="F31" s="83"/>
      <c r="G31" s="83"/>
      <c r="H31" s="83"/>
      <c r="I31" s="83"/>
      <c r="J31" s="83"/>
      <c r="K31" s="83"/>
      <c r="L31" s="83"/>
      <c r="M31" s="83"/>
      <c r="N31" s="83"/>
      <c r="O31" s="33" t="s">
        <v>225</v>
      </c>
    </row>
    <row r="32" spans="2:15" ht="15" customHeight="1" x14ac:dyDescent="0.25">
      <c r="B32" s="84" t="s">
        <v>226</v>
      </c>
      <c r="C32" s="84"/>
      <c r="D32" s="85" t="s">
        <v>227</v>
      </c>
      <c r="E32" s="85"/>
      <c r="F32" s="85"/>
      <c r="G32" s="85"/>
      <c r="H32" s="85"/>
      <c r="I32" s="85"/>
      <c r="J32" s="85"/>
      <c r="K32" s="85"/>
      <c r="L32" s="85"/>
      <c r="M32" s="85"/>
      <c r="N32" s="85"/>
      <c r="O32" s="39">
        <f>O11</f>
        <v>102300</v>
      </c>
    </row>
    <row r="33" spans="1:15" ht="15" customHeight="1" x14ac:dyDescent="0.25">
      <c r="B33" s="84" t="s">
        <v>228</v>
      </c>
      <c r="C33" s="84"/>
      <c r="D33" s="85" t="s">
        <v>229</v>
      </c>
      <c r="E33" s="85"/>
      <c r="F33" s="85"/>
      <c r="G33" s="85"/>
      <c r="H33" s="85"/>
      <c r="I33" s="85"/>
      <c r="J33" s="85"/>
      <c r="K33" s="85"/>
      <c r="L33" s="85"/>
      <c r="M33" s="85"/>
      <c r="N33" s="85"/>
      <c r="O33" s="60">
        <v>0</v>
      </c>
    </row>
    <row r="34" spans="1:15" ht="15" customHeight="1" x14ac:dyDescent="0.25">
      <c r="B34" s="84" t="s">
        <v>230</v>
      </c>
      <c r="C34" s="84"/>
      <c r="D34" s="85" t="s">
        <v>229</v>
      </c>
      <c r="E34" s="85"/>
      <c r="F34" s="85"/>
      <c r="G34" s="85"/>
      <c r="H34" s="85"/>
      <c r="I34" s="85"/>
      <c r="J34" s="85"/>
      <c r="K34" s="85"/>
      <c r="L34" s="85"/>
      <c r="M34" s="85"/>
      <c r="N34" s="85"/>
      <c r="O34" s="60">
        <v>0</v>
      </c>
    </row>
    <row r="35" spans="1:15" ht="15" customHeight="1" x14ac:dyDescent="0.25">
      <c r="B35" s="84" t="s">
        <v>231</v>
      </c>
      <c r="C35" s="84"/>
      <c r="D35" s="85" t="s">
        <v>232</v>
      </c>
      <c r="E35" s="85"/>
      <c r="F35" s="85"/>
      <c r="G35" s="85"/>
      <c r="H35" s="85"/>
      <c r="I35" s="85"/>
      <c r="J35" s="85"/>
      <c r="K35" s="85"/>
      <c r="L35" s="85"/>
      <c r="M35" s="85"/>
      <c r="N35" s="85"/>
      <c r="O35" s="60">
        <v>0</v>
      </c>
    </row>
    <row r="36" spans="1:15" ht="15" customHeight="1" x14ac:dyDescent="0.25">
      <c r="B36" s="84" t="s">
        <v>233</v>
      </c>
      <c r="C36" s="84"/>
      <c r="D36" s="85" t="s">
        <v>234</v>
      </c>
      <c r="E36" s="85"/>
      <c r="F36" s="85"/>
      <c r="G36" s="85"/>
      <c r="H36" s="85"/>
      <c r="I36" s="85"/>
      <c r="J36" s="85"/>
      <c r="K36" s="85"/>
      <c r="L36" s="85"/>
      <c r="M36" s="85"/>
      <c r="N36" s="85"/>
      <c r="O36" s="60">
        <v>0</v>
      </c>
    </row>
    <row r="37" spans="1:15" ht="15" customHeight="1" x14ac:dyDescent="0.25">
      <c r="B37" s="84" t="s">
        <v>235</v>
      </c>
      <c r="C37" s="84"/>
      <c r="D37" s="85" t="s">
        <v>236</v>
      </c>
      <c r="E37" s="85"/>
      <c r="F37" s="85"/>
      <c r="G37" s="85"/>
      <c r="H37" s="85"/>
      <c r="I37" s="85"/>
      <c r="J37" s="85"/>
      <c r="K37" s="85"/>
      <c r="L37" s="85"/>
      <c r="M37" s="85"/>
      <c r="N37" s="85"/>
      <c r="O37" s="60">
        <v>0</v>
      </c>
    </row>
    <row r="38" spans="1:15" ht="15" customHeight="1" x14ac:dyDescent="0.25">
      <c r="B38" s="84" t="s">
        <v>237</v>
      </c>
      <c r="C38" s="84"/>
      <c r="D38" s="85" t="s">
        <v>238</v>
      </c>
      <c r="E38" s="85"/>
      <c r="F38" s="85"/>
      <c r="G38" s="85"/>
      <c r="H38" s="85"/>
      <c r="I38" s="85"/>
      <c r="J38" s="85"/>
      <c r="K38" s="85"/>
      <c r="L38" s="85"/>
      <c r="M38" s="85"/>
      <c r="N38" s="85"/>
      <c r="O38" s="60">
        <v>0</v>
      </c>
    </row>
    <row r="39" spans="1:15" ht="15" customHeight="1" x14ac:dyDescent="0.25">
      <c r="B39" s="84" t="s">
        <v>239</v>
      </c>
      <c r="C39" s="84"/>
      <c r="D39" s="85" t="s">
        <v>240</v>
      </c>
      <c r="E39" s="85"/>
      <c r="F39" s="85"/>
      <c r="G39" s="85"/>
      <c r="H39" s="85"/>
      <c r="I39" s="85"/>
      <c r="J39" s="85"/>
      <c r="K39" s="85"/>
      <c r="L39" s="85"/>
      <c r="M39" s="85"/>
      <c r="N39" s="85"/>
      <c r="O39" s="60">
        <v>0</v>
      </c>
    </row>
    <row r="40" spans="1:15" ht="15" customHeight="1" x14ac:dyDescent="0.25">
      <c r="B40" s="84" t="s">
        <v>241</v>
      </c>
      <c r="C40" s="84"/>
      <c r="D40" s="85" t="s">
        <v>242</v>
      </c>
      <c r="E40" s="85"/>
      <c r="F40" s="85"/>
      <c r="G40" s="85"/>
      <c r="H40" s="85"/>
      <c r="I40" s="85"/>
      <c r="J40" s="85"/>
      <c r="K40" s="85"/>
      <c r="L40" s="85"/>
      <c r="M40" s="85"/>
      <c r="N40" s="85"/>
      <c r="O40" s="60">
        <v>0</v>
      </c>
    </row>
    <row r="41" spans="1:15" ht="15" customHeight="1" x14ac:dyDescent="0.25">
      <c r="B41" s="84" t="s">
        <v>243</v>
      </c>
      <c r="C41" s="84"/>
      <c r="D41" s="85" t="s">
        <v>244</v>
      </c>
      <c r="E41" s="85"/>
      <c r="F41" s="85"/>
      <c r="G41" s="85"/>
      <c r="H41" s="85"/>
      <c r="I41" s="85"/>
      <c r="J41" s="85"/>
      <c r="K41" s="85"/>
      <c r="L41" s="85"/>
      <c r="M41" s="85"/>
      <c r="N41" s="85"/>
      <c r="O41" s="60">
        <v>0</v>
      </c>
    </row>
    <row r="42" spans="1:15" ht="15" customHeight="1" x14ac:dyDescent="0.25">
      <c r="B42" s="84" t="s">
        <v>245</v>
      </c>
      <c r="C42" s="84"/>
      <c r="D42" s="85" t="s">
        <v>229</v>
      </c>
      <c r="E42" s="85"/>
      <c r="F42" s="85"/>
      <c r="G42" s="85"/>
      <c r="H42" s="85"/>
      <c r="I42" s="85"/>
      <c r="J42" s="85"/>
      <c r="K42" s="85"/>
      <c r="L42" s="85"/>
      <c r="M42" s="85"/>
      <c r="N42" s="85"/>
      <c r="O42" s="60">
        <v>0</v>
      </c>
    </row>
    <row r="43" spans="1:15" ht="15" customHeight="1" x14ac:dyDescent="0.25">
      <c r="B43" s="84" t="s">
        <v>246</v>
      </c>
      <c r="C43" s="84"/>
      <c r="D43" s="85" t="s">
        <v>247</v>
      </c>
      <c r="E43" s="85"/>
      <c r="F43" s="85"/>
      <c r="G43" s="85"/>
      <c r="H43" s="85"/>
      <c r="I43" s="85"/>
      <c r="J43" s="85"/>
      <c r="K43" s="85"/>
      <c r="L43" s="85"/>
      <c r="M43" s="85"/>
      <c r="N43" s="85"/>
      <c r="O43" s="60">
        <v>0</v>
      </c>
    </row>
    <row r="44" spans="1:15" ht="15" customHeight="1" x14ac:dyDescent="0.25">
      <c r="B44" s="84" t="s">
        <v>248</v>
      </c>
      <c r="C44" s="84"/>
      <c r="D44" s="85" t="s">
        <v>249</v>
      </c>
      <c r="E44" s="85"/>
      <c r="F44" s="85"/>
      <c r="G44" s="85"/>
      <c r="H44" s="85"/>
      <c r="I44" s="85"/>
      <c r="J44" s="85"/>
      <c r="K44" s="85"/>
      <c r="L44" s="85"/>
      <c r="M44" s="85"/>
      <c r="N44" s="85"/>
      <c r="O44" s="60">
        <v>0</v>
      </c>
    </row>
    <row r="45" spans="1:15" x14ac:dyDescent="0.25">
      <c r="B45" s="34" t="s">
        <v>250</v>
      </c>
      <c r="D45" s="78" t="s">
        <v>251</v>
      </c>
      <c r="O45" s="39">
        <f>O14</f>
        <v>1800</v>
      </c>
    </row>
    <row r="46" spans="1:15" ht="21.75" customHeight="1" x14ac:dyDescent="0.25">
      <c r="A46" s="81"/>
      <c r="B46" s="81"/>
      <c r="C46" s="81"/>
      <c r="D46" s="81"/>
      <c r="E46" s="81"/>
      <c r="F46" s="81"/>
      <c r="G46" s="81"/>
      <c r="H46" s="81"/>
      <c r="I46" s="81"/>
      <c r="J46" s="81"/>
      <c r="K46" s="81"/>
      <c r="L46" s="81"/>
      <c r="M46" s="81"/>
      <c r="N46" s="81"/>
      <c r="O46" s="81"/>
    </row>
    <row r="48" spans="1:15" x14ac:dyDescent="0.25">
      <c r="A48" s="25" t="s">
        <v>58</v>
      </c>
    </row>
  </sheetData>
  <mergeCells count="38">
    <mergeCell ref="B44:C44"/>
    <mergeCell ref="D44:N44"/>
    <mergeCell ref="A46:O46"/>
    <mergeCell ref="B41:C41"/>
    <mergeCell ref="D41:N41"/>
    <mergeCell ref="B42:C42"/>
    <mergeCell ref="D42:N42"/>
    <mergeCell ref="B43:C43"/>
    <mergeCell ref="D43:N43"/>
    <mergeCell ref="B38:C38"/>
    <mergeCell ref="D38:N38"/>
    <mergeCell ref="B39:C39"/>
    <mergeCell ref="D39:N39"/>
    <mergeCell ref="B40:C40"/>
    <mergeCell ref="D40:N40"/>
    <mergeCell ref="B35:C35"/>
    <mergeCell ref="D35:N35"/>
    <mergeCell ref="B36:C36"/>
    <mergeCell ref="D36:N36"/>
    <mergeCell ref="B37:C37"/>
    <mergeCell ref="D37:N37"/>
    <mergeCell ref="B32:C32"/>
    <mergeCell ref="D32:N32"/>
    <mergeCell ref="B33:C33"/>
    <mergeCell ref="D33:N33"/>
    <mergeCell ref="B34:C34"/>
    <mergeCell ref="D34:N34"/>
    <mergeCell ref="B29:C29"/>
    <mergeCell ref="D29:N29"/>
    <mergeCell ref="B30:C30"/>
    <mergeCell ref="D30:N30"/>
    <mergeCell ref="B31:C31"/>
    <mergeCell ref="D31:N31"/>
    <mergeCell ref="B5:O5"/>
    <mergeCell ref="B7:O7"/>
    <mergeCell ref="B17:O17"/>
    <mergeCell ref="B27:O27"/>
    <mergeCell ref="B28:O28"/>
  </mergeCells>
  <dataValidations count="1">
    <dataValidation type="list" sqref="C3" xr:uid="{00000000-0002-0000-0900-000000000000}">
      <formula1>"Elmwood,Maple Court,Birchwood,Property 4,Property 5,All Properties (Consolidated)"</formula1>
      <formula2>0</formula2>
    </dataValidation>
  </dataValidations>
  <pageMargins left="0.75" right="0.75" top="1" bottom="1" header="0.511811023622047" footer="0.511811023622047"/>
  <pageSetup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2"/>
  <sheetViews>
    <sheetView showGridLines="0" topLeftCell="A71" zoomScaleNormal="100" workbookViewId="0">
      <selection activeCell="C81" sqref="C81"/>
    </sheetView>
  </sheetViews>
  <sheetFormatPr defaultColWidth="8.7109375" defaultRowHeight="15" x14ac:dyDescent="0.25"/>
  <cols>
    <col min="1" max="1" width="36" customWidth="1"/>
    <col min="2" max="2" width="38" customWidth="1"/>
    <col min="3" max="3" width="28" customWidth="1"/>
    <col min="4" max="4" width="20" customWidth="1"/>
    <col min="5" max="13" width="13" customWidth="1"/>
    <col min="14" max="14" width="14" customWidth="1"/>
  </cols>
  <sheetData>
    <row r="1" spans="1:4" ht="42" customHeight="1" x14ac:dyDescent="0.25">
      <c r="A1" s="7" t="s">
        <v>59</v>
      </c>
      <c r="B1" s="7"/>
      <c r="C1" s="7"/>
      <c r="D1" s="7"/>
    </row>
    <row r="2" spans="1:4" ht="25.5" customHeight="1" x14ac:dyDescent="0.35">
      <c r="B2" s="26" t="s">
        <v>60</v>
      </c>
    </row>
    <row r="3" spans="1:4" ht="15" customHeight="1" x14ac:dyDescent="0.25">
      <c r="B3" s="27" t="s">
        <v>61</v>
      </c>
      <c r="C3" s="28" t="s">
        <v>62</v>
      </c>
      <c r="D3" s="29" t="s">
        <v>63</v>
      </c>
    </row>
    <row r="4" spans="1:4" ht="15" customHeight="1" x14ac:dyDescent="0.25">
      <c r="B4" s="27" t="s">
        <v>64</v>
      </c>
      <c r="C4" s="30" t="s">
        <v>139</v>
      </c>
      <c r="D4" s="29" t="s">
        <v>66</v>
      </c>
    </row>
    <row r="5" spans="1:4" ht="3" customHeight="1" x14ac:dyDescent="0.25">
      <c r="B5" s="12"/>
      <c r="C5" s="12"/>
      <c r="D5" s="12"/>
    </row>
    <row r="7" spans="1:4" ht="21.75" customHeight="1" x14ac:dyDescent="0.25">
      <c r="B7" s="6" t="s">
        <v>67</v>
      </c>
      <c r="C7" s="6"/>
      <c r="D7" s="6"/>
    </row>
    <row r="8" spans="1:4" ht="15" customHeight="1" x14ac:dyDescent="0.25">
      <c r="B8" s="32" t="s">
        <v>68</v>
      </c>
      <c r="C8" s="32" t="s">
        <v>69</v>
      </c>
      <c r="D8" s="33" t="s">
        <v>70</v>
      </c>
    </row>
    <row r="9" spans="1:4" ht="15" customHeight="1" x14ac:dyDescent="0.25">
      <c r="B9" s="34" t="s">
        <v>71</v>
      </c>
      <c r="C9" s="35" t="s">
        <v>72</v>
      </c>
      <c r="D9" s="36">
        <f t="shared" ref="D9:D14" si="0">IFERROR(IF($C$4="All Periods (Annual)",N81,INDEX(B81:M81,MATCH($C$4,$B$80:$M$80,0))),0)</f>
        <v>8400</v>
      </c>
    </row>
    <row r="10" spans="1:4" ht="15" customHeight="1" x14ac:dyDescent="0.25">
      <c r="B10" s="34" t="s">
        <v>73</v>
      </c>
      <c r="C10" s="35"/>
      <c r="D10" s="36">
        <f t="shared" si="0"/>
        <v>75</v>
      </c>
    </row>
    <row r="11" spans="1:4" ht="15" customHeight="1" x14ac:dyDescent="0.25">
      <c r="B11" s="34" t="s">
        <v>74</v>
      </c>
      <c r="C11" s="35" t="s">
        <v>75</v>
      </c>
      <c r="D11" s="36">
        <f t="shared" si="0"/>
        <v>50</v>
      </c>
    </row>
    <row r="12" spans="1:4" ht="15" customHeight="1" x14ac:dyDescent="0.25">
      <c r="B12" s="34" t="s">
        <v>76</v>
      </c>
      <c r="C12" s="35"/>
      <c r="D12" s="36">
        <f t="shared" si="0"/>
        <v>0</v>
      </c>
    </row>
    <row r="13" spans="1:4" ht="15" customHeight="1" x14ac:dyDescent="0.25">
      <c r="B13" s="34" t="s">
        <v>77</v>
      </c>
      <c r="C13" s="35"/>
      <c r="D13" s="36">
        <f t="shared" si="0"/>
        <v>0</v>
      </c>
    </row>
    <row r="14" spans="1:4" ht="15" customHeight="1" x14ac:dyDescent="0.25">
      <c r="B14" s="34" t="s">
        <v>78</v>
      </c>
      <c r="C14" s="35"/>
      <c r="D14" s="36">
        <f t="shared" si="0"/>
        <v>0</v>
      </c>
    </row>
    <row r="15" spans="1:4" ht="15" customHeight="1" x14ac:dyDescent="0.25">
      <c r="B15" s="37" t="s">
        <v>79</v>
      </c>
      <c r="D15" s="38">
        <f>SUM(D9:D14)</f>
        <v>8525</v>
      </c>
    </row>
    <row r="17" spans="2:4" ht="21.75" customHeight="1" x14ac:dyDescent="0.25">
      <c r="B17" s="5" t="s">
        <v>80</v>
      </c>
      <c r="C17" s="5"/>
      <c r="D17" s="5"/>
    </row>
    <row r="19" spans="2:4" ht="21.75" customHeight="1" x14ac:dyDescent="0.25">
      <c r="B19" s="6" t="s">
        <v>81</v>
      </c>
      <c r="C19" s="6"/>
      <c r="D19" s="6"/>
    </row>
    <row r="20" spans="2:4" ht="15" customHeight="1" x14ac:dyDescent="0.25">
      <c r="B20" s="32" t="s">
        <v>68</v>
      </c>
      <c r="C20" s="32" t="s">
        <v>82</v>
      </c>
      <c r="D20" s="33" t="s">
        <v>70</v>
      </c>
    </row>
    <row r="21" spans="2:4" ht="15" customHeight="1" x14ac:dyDescent="0.25">
      <c r="B21" s="34" t="s">
        <v>83</v>
      </c>
      <c r="C21" s="35" t="s">
        <v>84</v>
      </c>
      <c r="D21" s="36">
        <f t="shared" ref="D21:D31" si="1">IFERROR(IF($C$4="All Periods (Annual)",N87,INDEX(B87:M87,MATCH($C$4,$B$80:$M$80,0))),0)</f>
        <v>672</v>
      </c>
    </row>
    <row r="22" spans="2:4" ht="15" customHeight="1" x14ac:dyDescent="0.25">
      <c r="B22" s="34" t="s">
        <v>85</v>
      </c>
      <c r="C22" s="35"/>
      <c r="D22" s="36">
        <f t="shared" si="1"/>
        <v>150</v>
      </c>
    </row>
    <row r="23" spans="2:4" ht="15" customHeight="1" x14ac:dyDescent="0.25">
      <c r="B23" s="34" t="s">
        <v>86</v>
      </c>
      <c r="C23" s="35" t="s">
        <v>87</v>
      </c>
      <c r="D23" s="36">
        <f t="shared" si="1"/>
        <v>385</v>
      </c>
    </row>
    <row r="24" spans="2:4" ht="15" customHeight="1" x14ac:dyDescent="0.25">
      <c r="B24" s="34" t="s">
        <v>88</v>
      </c>
      <c r="C24" s="35" t="s">
        <v>89</v>
      </c>
      <c r="D24" s="36">
        <f t="shared" si="1"/>
        <v>210</v>
      </c>
    </row>
    <row r="25" spans="2:4" ht="15" customHeight="1" x14ac:dyDescent="0.25">
      <c r="B25" s="34" t="s">
        <v>90</v>
      </c>
      <c r="C25" s="35" t="s">
        <v>91</v>
      </c>
      <c r="D25" s="36">
        <f t="shared" si="1"/>
        <v>280</v>
      </c>
    </row>
    <row r="26" spans="2:4" ht="15" customHeight="1" x14ac:dyDescent="0.25">
      <c r="B26" s="34" t="s">
        <v>92</v>
      </c>
      <c r="C26" s="35" t="s">
        <v>93</v>
      </c>
      <c r="D26" s="36">
        <f t="shared" si="1"/>
        <v>195</v>
      </c>
    </row>
    <row r="27" spans="2:4" ht="15" customHeight="1" x14ac:dyDescent="0.25">
      <c r="B27" s="34" t="s">
        <v>94</v>
      </c>
      <c r="C27" s="35" t="s">
        <v>95</v>
      </c>
      <c r="D27" s="36">
        <f t="shared" si="1"/>
        <v>310</v>
      </c>
    </row>
    <row r="28" spans="2:4" ht="15" customHeight="1" x14ac:dyDescent="0.25">
      <c r="B28" s="34" t="s">
        <v>96</v>
      </c>
      <c r="C28" s="35"/>
      <c r="D28" s="36">
        <f t="shared" si="1"/>
        <v>0</v>
      </c>
    </row>
    <row r="29" spans="2:4" ht="15" customHeight="1" x14ac:dyDescent="0.25">
      <c r="B29" s="34" t="s">
        <v>97</v>
      </c>
      <c r="C29" s="35" t="s">
        <v>98</v>
      </c>
      <c r="D29" s="36">
        <f t="shared" si="1"/>
        <v>0</v>
      </c>
    </row>
    <row r="30" spans="2:4" ht="15" customHeight="1" x14ac:dyDescent="0.25">
      <c r="B30" s="34" t="s">
        <v>99</v>
      </c>
      <c r="C30" s="35"/>
      <c r="D30" s="36">
        <f t="shared" si="1"/>
        <v>0</v>
      </c>
    </row>
    <row r="31" spans="2:4" ht="15" customHeight="1" x14ac:dyDescent="0.25">
      <c r="B31" s="34" t="s">
        <v>100</v>
      </c>
      <c r="C31" s="35"/>
      <c r="D31" s="36">
        <f t="shared" si="1"/>
        <v>0</v>
      </c>
    </row>
    <row r="32" spans="2:4" ht="15" customHeight="1" x14ac:dyDescent="0.25">
      <c r="B32" s="37" t="s">
        <v>101</v>
      </c>
      <c r="D32" s="38">
        <f>SUM(D21:D31)</f>
        <v>2202</v>
      </c>
    </row>
    <row r="34" spans="2:4" ht="21.75" customHeight="1" x14ac:dyDescent="0.25">
      <c r="B34" s="6" t="s">
        <v>102</v>
      </c>
      <c r="C34" s="6"/>
      <c r="D34" s="6"/>
    </row>
    <row r="35" spans="2:4" ht="15" customHeight="1" x14ac:dyDescent="0.25">
      <c r="B35" s="34" t="s">
        <v>79</v>
      </c>
      <c r="D35" s="39">
        <f>D15</f>
        <v>8525</v>
      </c>
    </row>
    <row r="36" spans="2:4" ht="15" customHeight="1" x14ac:dyDescent="0.25">
      <c r="B36" s="34" t="s">
        <v>101</v>
      </c>
      <c r="D36" s="39">
        <f>-D32</f>
        <v>-2202</v>
      </c>
    </row>
    <row r="37" spans="2:4" ht="15" customHeight="1" x14ac:dyDescent="0.25">
      <c r="B37" s="37" t="s">
        <v>103</v>
      </c>
      <c r="D37" s="38">
        <f>D15-D32</f>
        <v>6323</v>
      </c>
    </row>
    <row r="39" spans="2:4" ht="21.75" customHeight="1" x14ac:dyDescent="0.25">
      <c r="B39" s="6" t="s">
        <v>104</v>
      </c>
      <c r="C39" s="6"/>
      <c r="D39" s="6"/>
    </row>
    <row r="40" spans="2:4" ht="15" customHeight="1" x14ac:dyDescent="0.25">
      <c r="B40" s="32" t="s">
        <v>68</v>
      </c>
      <c r="C40" s="32" t="s">
        <v>82</v>
      </c>
      <c r="D40" s="33" t="s">
        <v>70</v>
      </c>
    </row>
    <row r="41" spans="2:4" ht="15" customHeight="1" x14ac:dyDescent="0.25">
      <c r="B41" s="40" t="s">
        <v>105</v>
      </c>
      <c r="C41" s="28" t="s">
        <v>106</v>
      </c>
      <c r="D41" s="36">
        <f>IFERROR(IF($C$4="All Periods (Annual)",N98,INDEX(B98:M98,MATCH($C$4,$B$80:$M$80,0))),0)</f>
        <v>0</v>
      </c>
    </row>
    <row r="42" spans="2:4" ht="15" customHeight="1" x14ac:dyDescent="0.25">
      <c r="B42" s="40"/>
      <c r="C42" s="28"/>
      <c r="D42" s="36">
        <f>IFERROR(IF($C$4="All Periods (Annual)",N99,INDEX(B99:M99,MATCH($C$4,$B$80:$M$80,0))),0)</f>
        <v>0</v>
      </c>
    </row>
    <row r="43" spans="2:4" ht="15" customHeight="1" x14ac:dyDescent="0.25">
      <c r="B43" s="40"/>
      <c r="C43" s="28"/>
      <c r="D43" s="36">
        <f>IFERROR(IF($C$4="All Periods (Annual)",N100,INDEX(B100:M100,MATCH($C$4,$B$80:$M$80,0))),0)</f>
        <v>0</v>
      </c>
    </row>
    <row r="44" spans="2:4" ht="15" customHeight="1" x14ac:dyDescent="0.25">
      <c r="B44" s="37" t="s">
        <v>107</v>
      </c>
      <c r="D44" s="38">
        <f>SUM(D41:D43)</f>
        <v>0</v>
      </c>
    </row>
    <row r="46" spans="2:4" ht="21.75" customHeight="1" x14ac:dyDescent="0.25">
      <c r="B46" s="6" t="s">
        <v>108</v>
      </c>
      <c r="C46" s="6"/>
      <c r="D46" s="6"/>
    </row>
    <row r="47" spans="2:4" ht="15" customHeight="1" x14ac:dyDescent="0.25">
      <c r="B47" s="34" t="s">
        <v>109</v>
      </c>
      <c r="D47" s="41">
        <v>14500</v>
      </c>
    </row>
    <row r="48" spans="2:4" ht="15" customHeight="1" x14ac:dyDescent="0.25">
      <c r="B48" s="34" t="s">
        <v>110</v>
      </c>
      <c r="D48" s="42">
        <v>0.05</v>
      </c>
    </row>
    <row r="49" spans="2:4" ht="15" customHeight="1" x14ac:dyDescent="0.25">
      <c r="B49" s="34" t="s">
        <v>111</v>
      </c>
      <c r="C49" s="43" t="s">
        <v>112</v>
      </c>
      <c r="D49" s="39">
        <f>D9*D48</f>
        <v>420</v>
      </c>
    </row>
    <row r="50" spans="2:4" ht="15" customHeight="1" x14ac:dyDescent="0.25">
      <c r="B50" s="34" t="s">
        <v>113</v>
      </c>
      <c r="D50" s="39">
        <f>-D44</f>
        <v>0</v>
      </c>
    </row>
    <row r="51" spans="2:4" ht="15" customHeight="1" x14ac:dyDescent="0.25">
      <c r="B51" s="37" t="s">
        <v>114</v>
      </c>
      <c r="D51" s="38">
        <f>D47+D49+D50</f>
        <v>14920</v>
      </c>
    </row>
    <row r="53" spans="2:4" ht="21.75" customHeight="1" x14ac:dyDescent="0.25">
      <c r="B53" s="6" t="s">
        <v>115</v>
      </c>
      <c r="C53" s="6"/>
      <c r="D53" s="6"/>
    </row>
    <row r="54" spans="2:4" ht="15" customHeight="1" x14ac:dyDescent="0.25">
      <c r="B54" s="44" t="s">
        <v>109</v>
      </c>
      <c r="C54" s="45"/>
      <c r="D54" s="46">
        <v>19840</v>
      </c>
    </row>
    <row r="55" spans="2:4" ht="15" customHeight="1" x14ac:dyDescent="0.25">
      <c r="B55" s="44" t="s">
        <v>116</v>
      </c>
      <c r="C55" s="45"/>
      <c r="D55" s="47">
        <f>D15</f>
        <v>8525</v>
      </c>
    </row>
    <row r="56" spans="2:4" ht="15" customHeight="1" x14ac:dyDescent="0.25">
      <c r="B56" s="44" t="s">
        <v>117</v>
      </c>
      <c r="C56" s="45"/>
      <c r="D56" s="47">
        <f>-D32</f>
        <v>-2202</v>
      </c>
    </row>
    <row r="57" spans="2:4" ht="15" customHeight="1" x14ac:dyDescent="0.25">
      <c r="B57" s="44" t="s">
        <v>118</v>
      </c>
      <c r="C57" s="45"/>
      <c r="D57" s="47">
        <f>-D44</f>
        <v>0</v>
      </c>
    </row>
    <row r="58" spans="2:4" ht="15" customHeight="1" x14ac:dyDescent="0.25">
      <c r="B58" s="44" t="s">
        <v>119</v>
      </c>
      <c r="C58" s="45"/>
      <c r="D58" s="47">
        <f>-D67</f>
        <v>-5903</v>
      </c>
    </row>
    <row r="59" spans="2:4" ht="15" customHeight="1" x14ac:dyDescent="0.25">
      <c r="B59" s="48" t="s">
        <v>114</v>
      </c>
      <c r="C59" s="45"/>
      <c r="D59" s="49">
        <f>SUM(D54:D58)</f>
        <v>20260</v>
      </c>
    </row>
    <row r="60" spans="2:4" ht="18" customHeight="1" x14ac:dyDescent="0.25">
      <c r="B60" s="4" t="s">
        <v>120</v>
      </c>
      <c r="C60" s="4"/>
      <c r="D60" s="4"/>
    </row>
    <row r="62" spans="2:4" ht="21.75" customHeight="1" x14ac:dyDescent="0.25">
      <c r="B62" s="6" t="s">
        <v>121</v>
      </c>
      <c r="C62" s="6"/>
      <c r="D62" s="6"/>
    </row>
    <row r="63" spans="2:4" ht="15" customHeight="1" x14ac:dyDescent="0.25">
      <c r="B63" s="34" t="s">
        <v>103</v>
      </c>
      <c r="D63" s="39">
        <f>D37</f>
        <v>6323</v>
      </c>
    </row>
    <row r="64" spans="2:4" ht="15" customHeight="1" x14ac:dyDescent="0.25">
      <c r="B64" s="34" t="s">
        <v>122</v>
      </c>
      <c r="D64" s="39">
        <f>-D49</f>
        <v>-420</v>
      </c>
    </row>
    <row r="65" spans="1:14" ht="15" customHeight="1" x14ac:dyDescent="0.25">
      <c r="B65" s="34" t="s">
        <v>123</v>
      </c>
      <c r="D65" s="36">
        <f>IFERROR(IF($C$4="All Periods (Annual)",N101,INDEX(B101:M101,MATCH($C$4,$B$80:$M$80,0))),0)</f>
        <v>0</v>
      </c>
    </row>
    <row r="66" spans="1:14" ht="15" customHeight="1" x14ac:dyDescent="0.25">
      <c r="B66" s="34" t="s">
        <v>124</v>
      </c>
      <c r="D66" s="36">
        <f>IFERROR(IF($C$4="All Periods (Annual)",N102,INDEX(B102:M102,MATCH($C$4,$B$80:$M$80,0))),0)</f>
        <v>0</v>
      </c>
    </row>
    <row r="67" spans="1:14" ht="25.5" customHeight="1" x14ac:dyDescent="0.25">
      <c r="B67" s="50" t="s">
        <v>125</v>
      </c>
      <c r="D67" s="51">
        <f>SUM(D63:D66)</f>
        <v>5903</v>
      </c>
    </row>
    <row r="68" spans="1:14" ht="15" customHeight="1" x14ac:dyDescent="0.25">
      <c r="B68" s="34" t="s">
        <v>126</v>
      </c>
      <c r="C68" s="28" t="s">
        <v>127</v>
      </c>
    </row>
    <row r="69" spans="1:14" ht="15" customHeight="1" x14ac:dyDescent="0.25">
      <c r="B69" s="34" t="s">
        <v>128</v>
      </c>
      <c r="C69" s="28" t="s">
        <v>129</v>
      </c>
    </row>
    <row r="71" spans="1:14" ht="21.75" customHeight="1" x14ac:dyDescent="0.25">
      <c r="B71" s="6" t="s">
        <v>130</v>
      </c>
      <c r="C71" s="6"/>
      <c r="D71" s="6"/>
    </row>
    <row r="72" spans="1:14" ht="19.5" customHeight="1" x14ac:dyDescent="0.25">
      <c r="B72" s="3" t="s">
        <v>131</v>
      </c>
      <c r="C72" s="3"/>
      <c r="D72" s="3"/>
    </row>
    <row r="73" spans="1:14" ht="19.5" customHeight="1" x14ac:dyDescent="0.25">
      <c r="B73" s="3" t="s">
        <v>132</v>
      </c>
      <c r="C73" s="3"/>
      <c r="D73" s="3"/>
    </row>
    <row r="74" spans="1:14" ht="19.5" customHeight="1" x14ac:dyDescent="0.25">
      <c r="B74" s="3"/>
      <c r="C74" s="3"/>
      <c r="D74" s="3"/>
    </row>
    <row r="76" spans="1:14" ht="21.75" customHeight="1" x14ac:dyDescent="0.25">
      <c r="A76" s="8" t="s">
        <v>58</v>
      </c>
      <c r="B76" s="8"/>
      <c r="C76" s="8"/>
      <c r="D76" s="8"/>
    </row>
    <row r="79" spans="1:14" x14ac:dyDescent="0.25">
      <c r="A79" s="52" t="s">
        <v>133</v>
      </c>
    </row>
    <row r="80" spans="1:14" x14ac:dyDescent="0.25">
      <c r="A80" s="53" t="s">
        <v>134</v>
      </c>
      <c r="B80" s="54" t="s">
        <v>135</v>
      </c>
      <c r="C80" s="54" t="s">
        <v>136</v>
      </c>
      <c r="D80" s="54" t="s">
        <v>137</v>
      </c>
      <c r="E80" s="54" t="s">
        <v>65</v>
      </c>
      <c r="F80" s="54" t="s">
        <v>138</v>
      </c>
      <c r="G80" s="54" t="s">
        <v>139</v>
      </c>
      <c r="H80" s="54" t="s">
        <v>140</v>
      </c>
      <c r="I80" s="54" t="s">
        <v>141</v>
      </c>
      <c r="J80" s="54" t="s">
        <v>142</v>
      </c>
      <c r="K80" s="54" t="s">
        <v>143</v>
      </c>
      <c r="L80" s="54" t="s">
        <v>144</v>
      </c>
      <c r="M80" s="54" t="s">
        <v>145</v>
      </c>
      <c r="N80" s="55" t="s">
        <v>146</v>
      </c>
    </row>
    <row r="81" spans="1:14" x14ac:dyDescent="0.25">
      <c r="A81" s="56" t="s">
        <v>71</v>
      </c>
      <c r="B81" s="57">
        <v>8400</v>
      </c>
      <c r="C81" s="57">
        <v>8400</v>
      </c>
      <c r="D81" s="57">
        <v>8400</v>
      </c>
      <c r="E81" s="57">
        <v>8400</v>
      </c>
      <c r="F81" s="57">
        <v>8400</v>
      </c>
      <c r="G81" s="57">
        <v>8400</v>
      </c>
      <c r="H81" s="57">
        <v>8400</v>
      </c>
      <c r="I81" s="57">
        <v>8400</v>
      </c>
      <c r="J81" s="57">
        <v>8400</v>
      </c>
      <c r="K81" s="57">
        <v>8400</v>
      </c>
      <c r="L81" s="57">
        <v>8400</v>
      </c>
      <c r="M81" s="57">
        <v>8400</v>
      </c>
      <c r="N81" s="58">
        <f t="shared" ref="N81:N102" si="2">SUM(B81:M81)</f>
        <v>100800</v>
      </c>
    </row>
    <row r="82" spans="1:14" x14ac:dyDescent="0.25">
      <c r="A82" s="56" t="s">
        <v>73</v>
      </c>
      <c r="B82" s="57">
        <v>75</v>
      </c>
      <c r="C82" s="57">
        <v>75</v>
      </c>
      <c r="D82" s="57">
        <v>75</v>
      </c>
      <c r="E82" s="57">
        <v>75</v>
      </c>
      <c r="F82" s="57">
        <v>75</v>
      </c>
      <c r="G82" s="57">
        <v>75</v>
      </c>
      <c r="H82" s="57">
        <v>75</v>
      </c>
      <c r="I82" s="57">
        <v>75</v>
      </c>
      <c r="J82" s="57">
        <v>75</v>
      </c>
      <c r="K82" s="57">
        <v>75</v>
      </c>
      <c r="L82" s="57">
        <v>75</v>
      </c>
      <c r="M82" s="57">
        <v>75</v>
      </c>
      <c r="N82" s="58">
        <f t="shared" si="2"/>
        <v>900</v>
      </c>
    </row>
    <row r="83" spans="1:14" x14ac:dyDescent="0.25">
      <c r="A83" s="56" t="s">
        <v>74</v>
      </c>
      <c r="B83" s="57">
        <v>50</v>
      </c>
      <c r="C83" s="57">
        <v>50</v>
      </c>
      <c r="D83" s="57">
        <v>50</v>
      </c>
      <c r="E83" s="57">
        <v>50</v>
      </c>
      <c r="F83" s="57">
        <v>50</v>
      </c>
      <c r="G83" s="57">
        <v>50</v>
      </c>
      <c r="H83" s="57">
        <v>50</v>
      </c>
      <c r="I83" s="57">
        <v>50</v>
      </c>
      <c r="J83" s="57">
        <v>50</v>
      </c>
      <c r="K83" s="57">
        <v>50</v>
      </c>
      <c r="L83" s="57">
        <v>50</v>
      </c>
      <c r="M83" s="57">
        <v>50</v>
      </c>
      <c r="N83" s="58">
        <f t="shared" si="2"/>
        <v>600</v>
      </c>
    </row>
    <row r="84" spans="1:14" x14ac:dyDescent="0.25">
      <c r="A84" s="56" t="s">
        <v>76</v>
      </c>
      <c r="B84" s="57">
        <v>0</v>
      </c>
      <c r="C84" s="57">
        <v>0</v>
      </c>
      <c r="D84" s="57">
        <v>0</v>
      </c>
      <c r="E84" s="57">
        <v>0</v>
      </c>
      <c r="F84" s="57">
        <v>0</v>
      </c>
      <c r="G84" s="57">
        <v>0</v>
      </c>
      <c r="H84" s="57">
        <v>0</v>
      </c>
      <c r="I84" s="57">
        <v>0</v>
      </c>
      <c r="J84" s="57">
        <v>0</v>
      </c>
      <c r="K84" s="57">
        <v>0</v>
      </c>
      <c r="L84" s="57">
        <v>0</v>
      </c>
      <c r="M84" s="57">
        <v>0</v>
      </c>
      <c r="N84" s="58">
        <f t="shared" si="2"/>
        <v>0</v>
      </c>
    </row>
    <row r="85" spans="1:14" x14ac:dyDescent="0.25">
      <c r="A85" s="56" t="s">
        <v>77</v>
      </c>
      <c r="B85" s="57">
        <v>0</v>
      </c>
      <c r="C85" s="57">
        <v>0</v>
      </c>
      <c r="D85" s="57">
        <v>0</v>
      </c>
      <c r="E85" s="57">
        <v>0</v>
      </c>
      <c r="F85" s="57">
        <v>0</v>
      </c>
      <c r="G85" s="57">
        <v>0</v>
      </c>
      <c r="H85" s="57">
        <v>0</v>
      </c>
      <c r="I85" s="57">
        <v>0</v>
      </c>
      <c r="J85" s="57">
        <v>0</v>
      </c>
      <c r="K85" s="57">
        <v>0</v>
      </c>
      <c r="L85" s="57">
        <v>0</v>
      </c>
      <c r="M85" s="57">
        <v>0</v>
      </c>
      <c r="N85" s="58">
        <f t="shared" si="2"/>
        <v>0</v>
      </c>
    </row>
    <row r="86" spans="1:14" x14ac:dyDescent="0.25">
      <c r="A86" s="56" t="s">
        <v>78</v>
      </c>
      <c r="B86" s="57">
        <v>0</v>
      </c>
      <c r="C86" s="57">
        <v>0</v>
      </c>
      <c r="D86" s="57">
        <v>0</v>
      </c>
      <c r="E86" s="57">
        <v>0</v>
      </c>
      <c r="F86" s="57">
        <v>0</v>
      </c>
      <c r="G86" s="57">
        <v>0</v>
      </c>
      <c r="H86" s="57">
        <v>0</v>
      </c>
      <c r="I86" s="57">
        <v>0</v>
      </c>
      <c r="J86" s="57">
        <v>0</v>
      </c>
      <c r="K86" s="57">
        <v>0</v>
      </c>
      <c r="L86" s="57">
        <v>0</v>
      </c>
      <c r="M86" s="57">
        <v>0</v>
      </c>
      <c r="N86" s="58">
        <f t="shared" si="2"/>
        <v>0</v>
      </c>
    </row>
    <row r="87" spans="1:14" x14ac:dyDescent="0.25">
      <c r="A87" s="56" t="s">
        <v>83</v>
      </c>
      <c r="B87" s="57">
        <v>672</v>
      </c>
      <c r="C87" s="57">
        <v>672</v>
      </c>
      <c r="D87" s="57">
        <v>672</v>
      </c>
      <c r="E87" s="57">
        <v>672</v>
      </c>
      <c r="F87" s="57">
        <v>672</v>
      </c>
      <c r="G87" s="57">
        <v>672</v>
      </c>
      <c r="H87" s="57">
        <v>672</v>
      </c>
      <c r="I87" s="57">
        <v>672</v>
      </c>
      <c r="J87" s="57">
        <v>672</v>
      </c>
      <c r="K87" s="57">
        <v>672</v>
      </c>
      <c r="L87" s="57">
        <v>672</v>
      </c>
      <c r="M87" s="57">
        <v>672</v>
      </c>
      <c r="N87" s="58">
        <f t="shared" si="2"/>
        <v>8064</v>
      </c>
    </row>
    <row r="88" spans="1:14" x14ac:dyDescent="0.25">
      <c r="A88" s="56" t="s">
        <v>85</v>
      </c>
      <c r="B88" s="57">
        <v>150</v>
      </c>
      <c r="C88" s="57">
        <v>150</v>
      </c>
      <c r="D88" s="57">
        <v>150</v>
      </c>
      <c r="E88" s="57">
        <v>150</v>
      </c>
      <c r="F88" s="57">
        <v>150</v>
      </c>
      <c r="G88" s="57">
        <v>150</v>
      </c>
      <c r="H88" s="57">
        <v>150</v>
      </c>
      <c r="I88" s="57">
        <v>150</v>
      </c>
      <c r="J88" s="57">
        <v>150</v>
      </c>
      <c r="K88" s="57">
        <v>150</v>
      </c>
      <c r="L88" s="57">
        <v>150</v>
      </c>
      <c r="M88" s="57">
        <v>150</v>
      </c>
      <c r="N88" s="58">
        <f t="shared" si="2"/>
        <v>1800</v>
      </c>
    </row>
    <row r="89" spans="1:14" x14ac:dyDescent="0.25">
      <c r="A89" s="56" t="s">
        <v>86</v>
      </c>
      <c r="B89" s="57">
        <v>385</v>
      </c>
      <c r="C89" s="57">
        <v>385</v>
      </c>
      <c r="D89" s="57">
        <v>385</v>
      </c>
      <c r="E89" s="57">
        <v>385</v>
      </c>
      <c r="F89" s="57">
        <v>385</v>
      </c>
      <c r="G89" s="57">
        <v>385</v>
      </c>
      <c r="H89" s="57">
        <v>385</v>
      </c>
      <c r="I89" s="57">
        <v>385</v>
      </c>
      <c r="J89" s="57">
        <v>385</v>
      </c>
      <c r="K89" s="57">
        <v>385</v>
      </c>
      <c r="L89" s="57">
        <v>385</v>
      </c>
      <c r="M89" s="57">
        <v>385</v>
      </c>
      <c r="N89" s="58">
        <f t="shared" si="2"/>
        <v>4620</v>
      </c>
    </row>
    <row r="90" spans="1:14" x14ac:dyDescent="0.25">
      <c r="A90" s="56" t="s">
        <v>88</v>
      </c>
      <c r="B90" s="57">
        <v>210</v>
      </c>
      <c r="C90" s="57">
        <v>210</v>
      </c>
      <c r="D90" s="57">
        <v>210</v>
      </c>
      <c r="E90" s="57">
        <v>210</v>
      </c>
      <c r="F90" s="57">
        <v>210</v>
      </c>
      <c r="G90" s="57">
        <v>210</v>
      </c>
      <c r="H90" s="57">
        <v>210</v>
      </c>
      <c r="I90" s="57">
        <v>210</v>
      </c>
      <c r="J90" s="57">
        <v>210</v>
      </c>
      <c r="K90" s="57">
        <v>210</v>
      </c>
      <c r="L90" s="57">
        <v>210</v>
      </c>
      <c r="M90" s="57">
        <v>210</v>
      </c>
      <c r="N90" s="58">
        <f t="shared" si="2"/>
        <v>2520</v>
      </c>
    </row>
    <row r="91" spans="1:14" x14ac:dyDescent="0.25">
      <c r="A91" s="56" t="s">
        <v>147</v>
      </c>
      <c r="B91" s="57">
        <v>280</v>
      </c>
      <c r="C91" s="57">
        <v>280</v>
      </c>
      <c r="D91" s="57">
        <v>280</v>
      </c>
      <c r="E91" s="57">
        <v>280</v>
      </c>
      <c r="F91" s="57">
        <v>280</v>
      </c>
      <c r="G91" s="57">
        <v>280</v>
      </c>
      <c r="H91" s="57">
        <v>280</v>
      </c>
      <c r="I91" s="57">
        <v>280</v>
      </c>
      <c r="J91" s="57">
        <v>280</v>
      </c>
      <c r="K91" s="57">
        <v>280</v>
      </c>
      <c r="L91" s="57">
        <v>280</v>
      </c>
      <c r="M91" s="57">
        <v>280</v>
      </c>
      <c r="N91" s="58">
        <f t="shared" si="2"/>
        <v>3360</v>
      </c>
    </row>
    <row r="92" spans="1:14" x14ac:dyDescent="0.25">
      <c r="A92" s="56" t="s">
        <v>148</v>
      </c>
      <c r="B92" s="57">
        <v>195</v>
      </c>
      <c r="C92" s="57">
        <v>195</v>
      </c>
      <c r="D92" s="57">
        <v>195</v>
      </c>
      <c r="E92" s="57">
        <v>195</v>
      </c>
      <c r="F92" s="57">
        <v>195</v>
      </c>
      <c r="G92" s="57">
        <v>195</v>
      </c>
      <c r="H92" s="57">
        <v>195</v>
      </c>
      <c r="I92" s="57">
        <v>195</v>
      </c>
      <c r="J92" s="57">
        <v>195</v>
      </c>
      <c r="K92" s="57">
        <v>195</v>
      </c>
      <c r="L92" s="57">
        <v>195</v>
      </c>
      <c r="M92" s="57">
        <v>195</v>
      </c>
      <c r="N92" s="58">
        <f t="shared" si="2"/>
        <v>2340</v>
      </c>
    </row>
    <row r="93" spans="1:14" x14ac:dyDescent="0.25">
      <c r="A93" s="56" t="s">
        <v>94</v>
      </c>
      <c r="B93" s="57">
        <v>310</v>
      </c>
      <c r="C93" s="57">
        <v>310</v>
      </c>
      <c r="D93" s="57">
        <v>310</v>
      </c>
      <c r="E93" s="57">
        <v>310</v>
      </c>
      <c r="F93" s="57">
        <v>310</v>
      </c>
      <c r="G93" s="57">
        <v>310</v>
      </c>
      <c r="H93" s="57">
        <v>310</v>
      </c>
      <c r="I93" s="57">
        <v>310</v>
      </c>
      <c r="J93" s="57">
        <v>310</v>
      </c>
      <c r="K93" s="57">
        <v>310</v>
      </c>
      <c r="L93" s="57">
        <v>310</v>
      </c>
      <c r="M93" s="57">
        <v>310</v>
      </c>
      <c r="N93" s="58">
        <f t="shared" si="2"/>
        <v>3720</v>
      </c>
    </row>
    <row r="94" spans="1:14" x14ac:dyDescent="0.25">
      <c r="A94" s="56" t="s">
        <v>96</v>
      </c>
      <c r="B94" s="57">
        <v>0</v>
      </c>
      <c r="C94" s="57">
        <v>0</v>
      </c>
      <c r="D94" s="57">
        <v>0</v>
      </c>
      <c r="E94" s="57">
        <v>0</v>
      </c>
      <c r="F94" s="57">
        <v>0</v>
      </c>
      <c r="G94" s="57">
        <v>0</v>
      </c>
      <c r="H94" s="57">
        <v>0</v>
      </c>
      <c r="I94" s="57">
        <v>0</v>
      </c>
      <c r="J94" s="57">
        <v>0</v>
      </c>
      <c r="K94" s="57">
        <v>0</v>
      </c>
      <c r="L94" s="57">
        <v>0</v>
      </c>
      <c r="M94" s="57">
        <v>0</v>
      </c>
      <c r="N94" s="58">
        <f t="shared" si="2"/>
        <v>0</v>
      </c>
    </row>
    <row r="95" spans="1:14" x14ac:dyDescent="0.25">
      <c r="A95" s="56" t="s">
        <v>97</v>
      </c>
      <c r="B95" s="57">
        <v>0</v>
      </c>
      <c r="C95" s="57">
        <v>0</v>
      </c>
      <c r="D95" s="57">
        <v>0</v>
      </c>
      <c r="E95" s="57">
        <v>0</v>
      </c>
      <c r="F95" s="57">
        <v>0</v>
      </c>
      <c r="G95" s="57">
        <v>0</v>
      </c>
      <c r="H95" s="57">
        <v>0</v>
      </c>
      <c r="I95" s="57">
        <v>0</v>
      </c>
      <c r="J95" s="57">
        <v>0</v>
      </c>
      <c r="K95" s="57">
        <v>0</v>
      </c>
      <c r="L95" s="57">
        <v>0</v>
      </c>
      <c r="M95" s="57">
        <v>0</v>
      </c>
      <c r="N95" s="58">
        <f t="shared" si="2"/>
        <v>0</v>
      </c>
    </row>
    <row r="96" spans="1:14" x14ac:dyDescent="0.25">
      <c r="A96" s="56" t="s">
        <v>99</v>
      </c>
      <c r="B96" s="57">
        <v>0</v>
      </c>
      <c r="C96" s="57">
        <v>0</v>
      </c>
      <c r="D96" s="57">
        <v>0</v>
      </c>
      <c r="E96" s="57">
        <v>0</v>
      </c>
      <c r="F96" s="57">
        <v>0</v>
      </c>
      <c r="G96" s="57">
        <v>0</v>
      </c>
      <c r="H96" s="57">
        <v>0</v>
      </c>
      <c r="I96" s="57">
        <v>0</v>
      </c>
      <c r="J96" s="57">
        <v>0</v>
      </c>
      <c r="K96" s="57">
        <v>0</v>
      </c>
      <c r="L96" s="57">
        <v>0</v>
      </c>
      <c r="M96" s="57">
        <v>0</v>
      </c>
      <c r="N96" s="58">
        <f t="shared" si="2"/>
        <v>0</v>
      </c>
    </row>
    <row r="97" spans="1:14" x14ac:dyDescent="0.25">
      <c r="A97" s="56" t="s">
        <v>100</v>
      </c>
      <c r="B97" s="57">
        <v>0</v>
      </c>
      <c r="C97" s="57">
        <v>0</v>
      </c>
      <c r="D97" s="57">
        <v>0</v>
      </c>
      <c r="E97" s="57">
        <v>0</v>
      </c>
      <c r="F97" s="57">
        <v>0</v>
      </c>
      <c r="G97" s="57">
        <v>0</v>
      </c>
      <c r="H97" s="57">
        <v>0</v>
      </c>
      <c r="I97" s="57">
        <v>0</v>
      </c>
      <c r="J97" s="57">
        <v>0</v>
      </c>
      <c r="K97" s="57">
        <v>0</v>
      </c>
      <c r="L97" s="57">
        <v>0</v>
      </c>
      <c r="M97" s="57">
        <v>0</v>
      </c>
      <c r="N97" s="58">
        <f t="shared" si="2"/>
        <v>0</v>
      </c>
    </row>
    <row r="98" spans="1:14" x14ac:dyDescent="0.25">
      <c r="A98" s="56" t="s">
        <v>149</v>
      </c>
      <c r="B98" s="57">
        <v>0</v>
      </c>
      <c r="C98" s="57">
        <v>0</v>
      </c>
      <c r="D98" s="57">
        <v>0</v>
      </c>
      <c r="E98" s="57">
        <v>1800</v>
      </c>
      <c r="F98" s="57">
        <v>0</v>
      </c>
      <c r="G98" s="57">
        <v>0</v>
      </c>
      <c r="H98" s="57">
        <v>0</v>
      </c>
      <c r="I98" s="57">
        <v>0</v>
      </c>
      <c r="J98" s="57">
        <v>0</v>
      </c>
      <c r="K98" s="57">
        <v>0</v>
      </c>
      <c r="L98" s="57">
        <v>0</v>
      </c>
      <c r="M98" s="57">
        <v>0</v>
      </c>
      <c r="N98" s="58">
        <f t="shared" si="2"/>
        <v>1800</v>
      </c>
    </row>
    <row r="99" spans="1:14" x14ac:dyDescent="0.25">
      <c r="A99" s="56" t="s">
        <v>150</v>
      </c>
      <c r="B99" s="57">
        <v>0</v>
      </c>
      <c r="C99" s="57">
        <v>0</v>
      </c>
      <c r="D99" s="57">
        <v>0</v>
      </c>
      <c r="E99" s="57">
        <v>0</v>
      </c>
      <c r="F99" s="57">
        <v>0</v>
      </c>
      <c r="G99" s="57">
        <v>0</v>
      </c>
      <c r="H99" s="57">
        <v>0</v>
      </c>
      <c r="I99" s="57">
        <v>0</v>
      </c>
      <c r="J99" s="57">
        <v>0</v>
      </c>
      <c r="K99" s="57">
        <v>0</v>
      </c>
      <c r="L99" s="57">
        <v>0</v>
      </c>
      <c r="M99" s="57">
        <v>0</v>
      </c>
      <c r="N99" s="58">
        <f t="shared" si="2"/>
        <v>0</v>
      </c>
    </row>
    <row r="100" spans="1:14" x14ac:dyDescent="0.25">
      <c r="A100" s="56" t="s">
        <v>151</v>
      </c>
      <c r="B100" s="57">
        <v>0</v>
      </c>
      <c r="C100" s="57">
        <v>0</v>
      </c>
      <c r="D100" s="57">
        <v>0</v>
      </c>
      <c r="E100" s="57">
        <v>0</v>
      </c>
      <c r="F100" s="57">
        <v>0</v>
      </c>
      <c r="G100" s="57">
        <v>0</v>
      </c>
      <c r="H100" s="57">
        <v>0</v>
      </c>
      <c r="I100" s="57">
        <v>0</v>
      </c>
      <c r="J100" s="57">
        <v>0</v>
      </c>
      <c r="K100" s="57">
        <v>0</v>
      </c>
      <c r="L100" s="57">
        <v>0</v>
      </c>
      <c r="M100" s="57">
        <v>0</v>
      </c>
      <c r="N100" s="58">
        <f t="shared" si="2"/>
        <v>0</v>
      </c>
    </row>
    <row r="101" spans="1:14" x14ac:dyDescent="0.25">
      <c r="A101" s="56" t="s">
        <v>152</v>
      </c>
      <c r="B101" s="57">
        <v>0</v>
      </c>
      <c r="C101" s="57">
        <v>0</v>
      </c>
      <c r="D101" s="57">
        <v>0</v>
      </c>
      <c r="E101" s="57">
        <v>0</v>
      </c>
      <c r="F101" s="57">
        <v>0</v>
      </c>
      <c r="G101" s="57">
        <v>0</v>
      </c>
      <c r="H101" s="57">
        <v>0</v>
      </c>
      <c r="I101" s="57">
        <v>0</v>
      </c>
      <c r="J101" s="57">
        <v>0</v>
      </c>
      <c r="K101" s="57">
        <v>0</v>
      </c>
      <c r="L101" s="57">
        <v>0</v>
      </c>
      <c r="M101" s="57">
        <v>0</v>
      </c>
      <c r="N101" s="58">
        <f t="shared" si="2"/>
        <v>0</v>
      </c>
    </row>
    <row r="102" spans="1:14" x14ac:dyDescent="0.25">
      <c r="A102" s="56" t="s">
        <v>153</v>
      </c>
      <c r="B102" s="57">
        <v>0</v>
      </c>
      <c r="C102" s="57">
        <v>0</v>
      </c>
      <c r="D102" s="57">
        <v>0</v>
      </c>
      <c r="E102" s="57">
        <v>0</v>
      </c>
      <c r="F102" s="57">
        <v>0</v>
      </c>
      <c r="G102" s="57">
        <v>0</v>
      </c>
      <c r="H102" s="57">
        <v>0</v>
      </c>
      <c r="I102" s="57">
        <v>0</v>
      </c>
      <c r="J102" s="57">
        <v>0</v>
      </c>
      <c r="K102" s="57">
        <v>0</v>
      </c>
      <c r="L102" s="57">
        <v>0</v>
      </c>
      <c r="M102" s="57">
        <v>0</v>
      </c>
      <c r="N102" s="58">
        <f t="shared" si="2"/>
        <v>0</v>
      </c>
    </row>
  </sheetData>
  <sheetProtection sheet="1"/>
  <mergeCells count="16">
    <mergeCell ref="A76:D76"/>
    <mergeCell ref="B62:D62"/>
    <mergeCell ref="B71:D71"/>
    <mergeCell ref="B72:D72"/>
    <mergeCell ref="B73:D73"/>
    <mergeCell ref="B74:D74"/>
    <mergeCell ref="B34:D34"/>
    <mergeCell ref="B39:D39"/>
    <mergeCell ref="B46:D46"/>
    <mergeCell ref="B53:D53"/>
    <mergeCell ref="B60:D60"/>
    <mergeCell ref="A1:D1"/>
    <mergeCell ref="B5:D5"/>
    <mergeCell ref="B7:D7"/>
    <mergeCell ref="B17:D17"/>
    <mergeCell ref="B19:D19"/>
  </mergeCells>
  <dataValidations count="1">
    <dataValidation type="list" sqref="C4" xr:uid="{00000000-0002-0000-0100-000000000000}">
      <formula1>"P01 Jan 2026,P02 Feb 2026,P03 Mar 2026,P04 Apr 2026,P05 May 2026,P06 Jun 2026,P07 Jul 2026,P08 Aug 2026,P09 Sep 2026,P10 Oct 2026,P11 Nov 2026,P12 Dec 2026,All Periods (Annual)"</formula1>
      <formula2>0</formula2>
    </dataValidation>
  </dataValidations>
  <hyperlinks>
    <hyperlink ref="A1" r:id="rId1" location="'Elmwood'!A80" xr:uid="{00000000-0004-0000-0100-000000000000}"/>
  </hyperlinks>
  <pageMargins left="0.5" right="0.5" top="0.5" bottom="0.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2"/>
  <sheetViews>
    <sheetView zoomScaleNormal="100" workbookViewId="0">
      <selection activeCell="A14" sqref="A14"/>
    </sheetView>
  </sheetViews>
  <sheetFormatPr defaultColWidth="8.7109375" defaultRowHeight="15" x14ac:dyDescent="0.25"/>
  <cols>
    <col min="1" max="1" width="36" customWidth="1"/>
    <col min="2" max="2" width="38" customWidth="1"/>
    <col min="3" max="3" width="28" customWidth="1"/>
    <col min="4" max="4" width="20" customWidth="1"/>
    <col min="5" max="13" width="13" customWidth="1"/>
    <col min="14" max="14" width="14" customWidth="1"/>
  </cols>
  <sheetData>
    <row r="1" spans="1:4" ht="42" customHeight="1" x14ac:dyDescent="0.25">
      <c r="A1" s="7" t="s">
        <v>59</v>
      </c>
      <c r="B1" s="7"/>
      <c r="C1" s="7"/>
      <c r="D1" s="7"/>
    </row>
    <row r="2" spans="1:4" ht="25.5" customHeight="1" x14ac:dyDescent="0.35">
      <c r="B2" s="26" t="s">
        <v>60</v>
      </c>
    </row>
    <row r="3" spans="1:4" ht="15" customHeight="1" x14ac:dyDescent="0.25">
      <c r="B3" s="27" t="s">
        <v>61</v>
      </c>
      <c r="C3" s="28" t="s">
        <v>154</v>
      </c>
      <c r="D3" s="29" t="s">
        <v>155</v>
      </c>
    </row>
    <row r="4" spans="1:4" ht="15" customHeight="1" x14ac:dyDescent="0.25">
      <c r="B4" s="27" t="s">
        <v>64</v>
      </c>
      <c r="C4" s="30" t="s">
        <v>65</v>
      </c>
      <c r="D4" s="29" t="s">
        <v>66</v>
      </c>
    </row>
    <row r="5" spans="1:4" ht="3" customHeight="1" x14ac:dyDescent="0.25">
      <c r="B5" s="12"/>
      <c r="C5" s="12"/>
      <c r="D5" s="12"/>
    </row>
    <row r="7" spans="1:4" ht="21.75" customHeight="1" x14ac:dyDescent="0.25">
      <c r="B7" s="6" t="s">
        <v>67</v>
      </c>
      <c r="C7" s="6"/>
      <c r="D7" s="6"/>
    </row>
    <row r="8" spans="1:4" ht="15" customHeight="1" x14ac:dyDescent="0.25">
      <c r="B8" s="32" t="s">
        <v>68</v>
      </c>
      <c r="C8" s="32" t="s">
        <v>69</v>
      </c>
      <c r="D8" s="33" t="s">
        <v>70</v>
      </c>
    </row>
    <row r="9" spans="1:4" ht="15" customHeight="1" x14ac:dyDescent="0.25">
      <c r="B9" s="34" t="s">
        <v>71</v>
      </c>
      <c r="C9" s="35" t="s">
        <v>72</v>
      </c>
      <c r="D9" s="36">
        <f t="shared" ref="D9:D14" si="0">IFERROR(IF($C$4="All Periods (Annual)",N81,INDEX(B81:M81,MATCH($C$4,$B$80:$M$80,0))),0)</f>
        <v>4200</v>
      </c>
    </row>
    <row r="10" spans="1:4" ht="15" customHeight="1" x14ac:dyDescent="0.25">
      <c r="B10" s="34" t="s">
        <v>73</v>
      </c>
      <c r="C10" s="35"/>
      <c r="D10" s="36">
        <f t="shared" si="0"/>
        <v>38</v>
      </c>
    </row>
    <row r="11" spans="1:4" ht="15" customHeight="1" x14ac:dyDescent="0.25">
      <c r="B11" s="34" t="s">
        <v>74</v>
      </c>
      <c r="C11" s="35" t="s">
        <v>75</v>
      </c>
      <c r="D11" s="36">
        <f t="shared" si="0"/>
        <v>25</v>
      </c>
    </row>
    <row r="12" spans="1:4" ht="15" customHeight="1" x14ac:dyDescent="0.25">
      <c r="B12" s="34" t="s">
        <v>76</v>
      </c>
      <c r="C12" s="35"/>
      <c r="D12" s="36">
        <f t="shared" si="0"/>
        <v>0</v>
      </c>
    </row>
    <row r="13" spans="1:4" ht="15" customHeight="1" x14ac:dyDescent="0.25">
      <c r="B13" s="34" t="s">
        <v>77</v>
      </c>
      <c r="C13" s="35"/>
      <c r="D13" s="36">
        <f t="shared" si="0"/>
        <v>0</v>
      </c>
    </row>
    <row r="14" spans="1:4" ht="15" customHeight="1" x14ac:dyDescent="0.25">
      <c r="B14" s="34" t="s">
        <v>78</v>
      </c>
      <c r="C14" s="35"/>
      <c r="D14" s="36">
        <f t="shared" si="0"/>
        <v>0</v>
      </c>
    </row>
    <row r="15" spans="1:4" ht="15" customHeight="1" x14ac:dyDescent="0.25">
      <c r="B15" s="37" t="s">
        <v>79</v>
      </c>
      <c r="D15" s="38">
        <f>SUM(D9:D14)</f>
        <v>4263</v>
      </c>
    </row>
    <row r="17" spans="2:4" ht="21.75" customHeight="1" x14ac:dyDescent="0.25">
      <c r="B17" s="5" t="s">
        <v>156</v>
      </c>
      <c r="C17" s="5"/>
      <c r="D17" s="5"/>
    </row>
    <row r="19" spans="2:4" ht="21.75" customHeight="1" x14ac:dyDescent="0.25">
      <c r="B19" s="6" t="s">
        <v>81</v>
      </c>
      <c r="C19" s="6"/>
      <c r="D19" s="6"/>
    </row>
    <row r="20" spans="2:4" ht="15" customHeight="1" x14ac:dyDescent="0.25">
      <c r="B20" s="32" t="s">
        <v>68</v>
      </c>
      <c r="C20" s="32" t="s">
        <v>82</v>
      </c>
      <c r="D20" s="33" t="s">
        <v>70</v>
      </c>
    </row>
    <row r="21" spans="2:4" ht="15" customHeight="1" x14ac:dyDescent="0.25">
      <c r="B21" s="34" t="s">
        <v>83</v>
      </c>
      <c r="C21" s="35" t="s">
        <v>84</v>
      </c>
      <c r="D21" s="36">
        <f t="shared" ref="D21:D31" si="1">IFERROR(IF($C$4="All Periods (Annual)",N87,INDEX(B87:M87,MATCH($C$4,$B$80:$M$80,0))),0)</f>
        <v>336</v>
      </c>
    </row>
    <row r="22" spans="2:4" ht="15" customHeight="1" x14ac:dyDescent="0.25">
      <c r="B22" s="34" t="s">
        <v>85</v>
      </c>
      <c r="C22" s="35"/>
      <c r="D22" s="36">
        <f t="shared" si="1"/>
        <v>75</v>
      </c>
    </row>
    <row r="23" spans="2:4" ht="15" customHeight="1" x14ac:dyDescent="0.25">
      <c r="B23" s="34" t="s">
        <v>86</v>
      </c>
      <c r="C23" s="35" t="s">
        <v>87</v>
      </c>
      <c r="D23" s="36">
        <f t="shared" si="1"/>
        <v>192</v>
      </c>
    </row>
    <row r="24" spans="2:4" ht="15" customHeight="1" x14ac:dyDescent="0.25">
      <c r="B24" s="34" t="s">
        <v>88</v>
      </c>
      <c r="C24" s="35" t="s">
        <v>89</v>
      </c>
      <c r="D24" s="36">
        <f t="shared" si="1"/>
        <v>105</v>
      </c>
    </row>
    <row r="25" spans="2:4" ht="15" customHeight="1" x14ac:dyDescent="0.25">
      <c r="B25" s="34" t="s">
        <v>90</v>
      </c>
      <c r="C25" s="35" t="s">
        <v>91</v>
      </c>
      <c r="D25" s="36">
        <f t="shared" si="1"/>
        <v>140</v>
      </c>
    </row>
    <row r="26" spans="2:4" ht="15" customHeight="1" x14ac:dyDescent="0.25">
      <c r="B26" s="34" t="s">
        <v>92</v>
      </c>
      <c r="C26" s="35" t="s">
        <v>93</v>
      </c>
      <c r="D26" s="36">
        <f t="shared" si="1"/>
        <v>98</v>
      </c>
    </row>
    <row r="27" spans="2:4" ht="15" customHeight="1" x14ac:dyDescent="0.25">
      <c r="B27" s="34" t="s">
        <v>94</v>
      </c>
      <c r="C27" s="35" t="s">
        <v>95</v>
      </c>
      <c r="D27" s="36">
        <f t="shared" si="1"/>
        <v>155</v>
      </c>
    </row>
    <row r="28" spans="2:4" ht="15" customHeight="1" x14ac:dyDescent="0.25">
      <c r="B28" s="34" t="s">
        <v>96</v>
      </c>
      <c r="C28" s="35"/>
      <c r="D28" s="36">
        <f t="shared" si="1"/>
        <v>0</v>
      </c>
    </row>
    <row r="29" spans="2:4" ht="15" customHeight="1" x14ac:dyDescent="0.25">
      <c r="B29" s="34" t="s">
        <v>97</v>
      </c>
      <c r="C29" s="35" t="s">
        <v>98</v>
      </c>
      <c r="D29" s="36">
        <f t="shared" si="1"/>
        <v>0</v>
      </c>
    </row>
    <row r="30" spans="2:4" ht="15" customHeight="1" x14ac:dyDescent="0.25">
      <c r="B30" s="34" t="s">
        <v>99</v>
      </c>
      <c r="C30" s="35"/>
      <c r="D30" s="36">
        <f t="shared" si="1"/>
        <v>0</v>
      </c>
    </row>
    <row r="31" spans="2:4" ht="15" customHeight="1" x14ac:dyDescent="0.25">
      <c r="B31" s="34" t="s">
        <v>100</v>
      </c>
      <c r="C31" s="35"/>
      <c r="D31" s="36">
        <f t="shared" si="1"/>
        <v>0</v>
      </c>
    </row>
    <row r="32" spans="2:4" ht="15" customHeight="1" x14ac:dyDescent="0.25">
      <c r="B32" s="37" t="s">
        <v>101</v>
      </c>
      <c r="D32" s="38">
        <f>SUM(D21:D31)</f>
        <v>1101</v>
      </c>
    </row>
    <row r="34" spans="2:4" ht="21.75" customHeight="1" x14ac:dyDescent="0.25">
      <c r="B34" s="6" t="s">
        <v>102</v>
      </c>
      <c r="C34" s="6"/>
      <c r="D34" s="6"/>
    </row>
    <row r="35" spans="2:4" ht="15" customHeight="1" x14ac:dyDescent="0.25">
      <c r="B35" s="34" t="s">
        <v>79</v>
      </c>
      <c r="D35" s="39">
        <f>D15</f>
        <v>4263</v>
      </c>
    </row>
    <row r="36" spans="2:4" ht="15" customHeight="1" x14ac:dyDescent="0.25">
      <c r="B36" s="34" t="s">
        <v>101</v>
      </c>
      <c r="D36" s="39">
        <f>-D32</f>
        <v>-1101</v>
      </c>
    </row>
    <row r="37" spans="2:4" ht="15" customHeight="1" x14ac:dyDescent="0.25">
      <c r="B37" s="37" t="s">
        <v>103</v>
      </c>
      <c r="D37" s="38">
        <f>D15-D32</f>
        <v>3162</v>
      </c>
    </row>
    <row r="39" spans="2:4" ht="21.75" customHeight="1" x14ac:dyDescent="0.25">
      <c r="B39" s="6" t="s">
        <v>104</v>
      </c>
      <c r="C39" s="6"/>
      <c r="D39" s="6"/>
    </row>
    <row r="40" spans="2:4" ht="15" customHeight="1" x14ac:dyDescent="0.25">
      <c r="B40" s="32" t="s">
        <v>68</v>
      </c>
      <c r="C40" s="32" t="s">
        <v>82</v>
      </c>
      <c r="D40" s="33" t="s">
        <v>70</v>
      </c>
    </row>
    <row r="41" spans="2:4" ht="15" customHeight="1" x14ac:dyDescent="0.25">
      <c r="B41" s="40" t="s">
        <v>105</v>
      </c>
      <c r="C41" s="28" t="s">
        <v>106</v>
      </c>
      <c r="D41" s="36">
        <f>IFERROR(IF($C$4="All Periods (Annual)",N98,INDEX(B98:M98,MATCH($C$4,$B$80:$M$80,0))),0)</f>
        <v>900</v>
      </c>
    </row>
    <row r="42" spans="2:4" ht="15" customHeight="1" x14ac:dyDescent="0.25">
      <c r="B42" s="40"/>
      <c r="C42" s="28"/>
      <c r="D42" s="36">
        <f>IFERROR(IF($C$4="All Periods (Annual)",N99,INDEX(B99:M99,MATCH($C$4,$B$80:$M$80,0))),0)</f>
        <v>0</v>
      </c>
    </row>
    <row r="43" spans="2:4" ht="15" customHeight="1" x14ac:dyDescent="0.25">
      <c r="B43" s="40"/>
      <c r="C43" s="28"/>
      <c r="D43" s="36">
        <f>IFERROR(IF($C$4="All Periods (Annual)",N100,INDEX(B100:M100,MATCH($C$4,$B$80:$M$80,0))),0)</f>
        <v>0</v>
      </c>
    </row>
    <row r="44" spans="2:4" ht="15" customHeight="1" x14ac:dyDescent="0.25">
      <c r="B44" s="37" t="s">
        <v>107</v>
      </c>
      <c r="D44" s="38">
        <f>SUM(D41:D43)</f>
        <v>900</v>
      </c>
    </row>
    <row r="46" spans="2:4" ht="21.75" customHeight="1" x14ac:dyDescent="0.25">
      <c r="B46" s="6" t="s">
        <v>108</v>
      </c>
      <c r="C46" s="6"/>
      <c r="D46" s="6"/>
    </row>
    <row r="47" spans="2:4" ht="15" customHeight="1" x14ac:dyDescent="0.25">
      <c r="B47" s="34" t="s">
        <v>109</v>
      </c>
      <c r="D47" s="41">
        <v>7250</v>
      </c>
    </row>
    <row r="48" spans="2:4" ht="15" customHeight="1" x14ac:dyDescent="0.25">
      <c r="B48" s="34" t="s">
        <v>110</v>
      </c>
      <c r="D48" s="42">
        <v>0.05</v>
      </c>
    </row>
    <row r="49" spans="2:4" ht="15" customHeight="1" x14ac:dyDescent="0.25">
      <c r="B49" s="34" t="s">
        <v>111</v>
      </c>
      <c r="C49" s="43" t="s">
        <v>112</v>
      </c>
      <c r="D49" s="39">
        <f>D9*D48</f>
        <v>210</v>
      </c>
    </row>
    <row r="50" spans="2:4" ht="15" customHeight="1" x14ac:dyDescent="0.25">
      <c r="B50" s="34" t="s">
        <v>113</v>
      </c>
      <c r="D50" s="39">
        <f>-D44</f>
        <v>-900</v>
      </c>
    </row>
    <row r="51" spans="2:4" ht="15" customHeight="1" x14ac:dyDescent="0.25">
      <c r="B51" s="37" t="s">
        <v>114</v>
      </c>
      <c r="D51" s="38">
        <f>D47+D49+D50</f>
        <v>6560</v>
      </c>
    </row>
    <row r="53" spans="2:4" ht="21.75" customHeight="1" x14ac:dyDescent="0.25">
      <c r="B53" s="6" t="s">
        <v>115</v>
      </c>
      <c r="C53" s="6"/>
      <c r="D53" s="6"/>
    </row>
    <row r="54" spans="2:4" ht="15" customHeight="1" x14ac:dyDescent="0.25">
      <c r="B54" s="44" t="s">
        <v>109</v>
      </c>
      <c r="C54" s="45"/>
      <c r="D54" s="46">
        <v>9920</v>
      </c>
    </row>
    <row r="55" spans="2:4" ht="15" customHeight="1" x14ac:dyDescent="0.25">
      <c r="B55" s="44" t="s">
        <v>116</v>
      </c>
      <c r="C55" s="45"/>
      <c r="D55" s="47">
        <f>D15</f>
        <v>4263</v>
      </c>
    </row>
    <row r="56" spans="2:4" ht="15" customHeight="1" x14ac:dyDescent="0.25">
      <c r="B56" s="44" t="s">
        <v>117</v>
      </c>
      <c r="C56" s="45"/>
      <c r="D56" s="47">
        <f>-D32</f>
        <v>-1101</v>
      </c>
    </row>
    <row r="57" spans="2:4" ht="15" customHeight="1" x14ac:dyDescent="0.25">
      <c r="B57" s="44" t="s">
        <v>118</v>
      </c>
      <c r="C57" s="45"/>
      <c r="D57" s="47">
        <f>-D44</f>
        <v>-900</v>
      </c>
    </row>
    <row r="58" spans="2:4" ht="15" customHeight="1" x14ac:dyDescent="0.25">
      <c r="B58" s="44" t="s">
        <v>119</v>
      </c>
      <c r="C58" s="45"/>
      <c r="D58" s="47">
        <f>-D67</f>
        <v>-2952</v>
      </c>
    </row>
    <row r="59" spans="2:4" ht="15" customHeight="1" x14ac:dyDescent="0.25">
      <c r="B59" s="48" t="s">
        <v>114</v>
      </c>
      <c r="C59" s="45"/>
      <c r="D59" s="49">
        <f>SUM(D54:D58)</f>
        <v>9230</v>
      </c>
    </row>
    <row r="60" spans="2:4" ht="18" customHeight="1" x14ac:dyDescent="0.25">
      <c r="B60" s="4" t="s">
        <v>120</v>
      </c>
      <c r="C60" s="4"/>
      <c r="D60" s="4"/>
    </row>
    <row r="62" spans="2:4" ht="21.75" customHeight="1" x14ac:dyDescent="0.25">
      <c r="B62" s="6" t="s">
        <v>121</v>
      </c>
      <c r="C62" s="6"/>
      <c r="D62" s="6"/>
    </row>
    <row r="63" spans="2:4" ht="15" customHeight="1" x14ac:dyDescent="0.25">
      <c r="B63" s="34" t="s">
        <v>103</v>
      </c>
      <c r="D63" s="39">
        <f>D37</f>
        <v>3162</v>
      </c>
    </row>
    <row r="64" spans="2:4" ht="15" customHeight="1" x14ac:dyDescent="0.25">
      <c r="B64" s="34" t="s">
        <v>122</v>
      </c>
      <c r="D64" s="39">
        <f>-D49</f>
        <v>-210</v>
      </c>
    </row>
    <row r="65" spans="1:14" ht="15" customHeight="1" x14ac:dyDescent="0.25">
      <c r="B65" s="34" t="s">
        <v>123</v>
      </c>
      <c r="D65" s="36">
        <f>IFERROR(IF($C$4="All Periods (Annual)",N101,INDEX(B101:M101,MATCH($C$4,$B$80:$M$80,0))),0)</f>
        <v>0</v>
      </c>
    </row>
    <row r="66" spans="1:14" ht="15" customHeight="1" x14ac:dyDescent="0.25">
      <c r="B66" s="34" t="s">
        <v>124</v>
      </c>
      <c r="D66" s="36">
        <f>IFERROR(IF($C$4="All Periods (Annual)",N102,INDEX(B102:M102,MATCH($C$4,$B$80:$M$80,0))),0)</f>
        <v>0</v>
      </c>
    </row>
    <row r="67" spans="1:14" ht="25.5" customHeight="1" x14ac:dyDescent="0.25">
      <c r="B67" s="50" t="s">
        <v>125</v>
      </c>
      <c r="D67" s="51">
        <f>SUM(D63:D66)</f>
        <v>2952</v>
      </c>
    </row>
    <row r="68" spans="1:14" ht="15" customHeight="1" x14ac:dyDescent="0.25">
      <c r="B68" s="34" t="s">
        <v>126</v>
      </c>
      <c r="C68" s="28" t="s">
        <v>127</v>
      </c>
    </row>
    <row r="69" spans="1:14" ht="15" customHeight="1" x14ac:dyDescent="0.25">
      <c r="B69" s="34" t="s">
        <v>128</v>
      </c>
      <c r="C69" s="28" t="s">
        <v>129</v>
      </c>
    </row>
    <row r="71" spans="1:14" ht="21.75" customHeight="1" x14ac:dyDescent="0.25">
      <c r="B71" s="6" t="s">
        <v>130</v>
      </c>
      <c r="C71" s="6"/>
      <c r="D71" s="6"/>
    </row>
    <row r="72" spans="1:14" ht="19.5" customHeight="1" x14ac:dyDescent="0.25">
      <c r="B72" s="3" t="s">
        <v>131</v>
      </c>
      <c r="C72" s="3"/>
      <c r="D72" s="3"/>
    </row>
    <row r="73" spans="1:14" ht="19.5" customHeight="1" x14ac:dyDescent="0.25">
      <c r="B73" s="3" t="s">
        <v>132</v>
      </c>
      <c r="C73" s="3"/>
      <c r="D73" s="3"/>
    </row>
    <row r="74" spans="1:14" ht="19.5" customHeight="1" x14ac:dyDescent="0.25">
      <c r="B74" s="3"/>
      <c r="C74" s="3"/>
      <c r="D74" s="3"/>
    </row>
    <row r="76" spans="1:14" ht="21.75" customHeight="1" x14ac:dyDescent="0.25">
      <c r="A76" s="8" t="s">
        <v>58</v>
      </c>
      <c r="B76" s="8"/>
      <c r="C76" s="8"/>
      <c r="D76" s="8"/>
    </row>
    <row r="79" spans="1:14" x14ac:dyDescent="0.25">
      <c r="A79" s="52" t="s">
        <v>133</v>
      </c>
    </row>
    <row r="80" spans="1:14" x14ac:dyDescent="0.25">
      <c r="A80" s="53" t="s">
        <v>134</v>
      </c>
      <c r="B80" s="54" t="s">
        <v>135</v>
      </c>
      <c r="C80" s="54" t="s">
        <v>136</v>
      </c>
      <c r="D80" s="54" t="s">
        <v>137</v>
      </c>
      <c r="E80" s="54" t="s">
        <v>65</v>
      </c>
      <c r="F80" s="54" t="s">
        <v>138</v>
      </c>
      <c r="G80" s="54" t="s">
        <v>139</v>
      </c>
      <c r="H80" s="54" t="s">
        <v>140</v>
      </c>
      <c r="I80" s="54" t="s">
        <v>141</v>
      </c>
      <c r="J80" s="54" t="s">
        <v>142</v>
      </c>
      <c r="K80" s="54" t="s">
        <v>143</v>
      </c>
      <c r="L80" s="54" t="s">
        <v>144</v>
      </c>
      <c r="M80" s="54" t="s">
        <v>145</v>
      </c>
      <c r="N80" s="55" t="s">
        <v>146</v>
      </c>
    </row>
    <row r="81" spans="1:14" x14ac:dyDescent="0.25">
      <c r="A81" s="56" t="s">
        <v>71</v>
      </c>
      <c r="B81" s="57">
        <v>4200</v>
      </c>
      <c r="C81" s="57">
        <v>4200</v>
      </c>
      <c r="D81" s="57">
        <v>4200</v>
      </c>
      <c r="E81" s="57">
        <v>4200</v>
      </c>
      <c r="F81" s="57">
        <v>4200</v>
      </c>
      <c r="G81" s="57">
        <v>4200</v>
      </c>
      <c r="H81" s="57">
        <v>4200</v>
      </c>
      <c r="I81" s="57">
        <v>4200</v>
      </c>
      <c r="J81" s="57">
        <v>4200</v>
      </c>
      <c r="K81" s="57">
        <v>4200</v>
      </c>
      <c r="L81" s="57">
        <v>4200</v>
      </c>
      <c r="M81" s="57">
        <v>4200</v>
      </c>
      <c r="N81" s="58">
        <f t="shared" ref="N81:N102" si="2">SUM(B81:M81)</f>
        <v>50400</v>
      </c>
    </row>
    <row r="82" spans="1:14" x14ac:dyDescent="0.25">
      <c r="A82" s="56" t="s">
        <v>73</v>
      </c>
      <c r="B82" s="57">
        <v>38</v>
      </c>
      <c r="C82" s="57">
        <v>38</v>
      </c>
      <c r="D82" s="57">
        <v>38</v>
      </c>
      <c r="E82" s="57">
        <v>38</v>
      </c>
      <c r="F82" s="57">
        <v>38</v>
      </c>
      <c r="G82" s="57">
        <v>38</v>
      </c>
      <c r="H82" s="57">
        <v>38</v>
      </c>
      <c r="I82" s="57">
        <v>38</v>
      </c>
      <c r="J82" s="57">
        <v>38</v>
      </c>
      <c r="K82" s="57">
        <v>38</v>
      </c>
      <c r="L82" s="57">
        <v>38</v>
      </c>
      <c r="M82" s="57">
        <v>38</v>
      </c>
      <c r="N82" s="58">
        <f t="shared" si="2"/>
        <v>456</v>
      </c>
    </row>
    <row r="83" spans="1:14" x14ac:dyDescent="0.25">
      <c r="A83" s="56" t="s">
        <v>74</v>
      </c>
      <c r="B83" s="57">
        <v>25</v>
      </c>
      <c r="C83" s="57">
        <v>25</v>
      </c>
      <c r="D83" s="57">
        <v>25</v>
      </c>
      <c r="E83" s="57">
        <v>25</v>
      </c>
      <c r="F83" s="57">
        <v>25</v>
      </c>
      <c r="G83" s="57">
        <v>25</v>
      </c>
      <c r="H83" s="57">
        <v>25</v>
      </c>
      <c r="I83" s="57">
        <v>25</v>
      </c>
      <c r="J83" s="57">
        <v>25</v>
      </c>
      <c r="K83" s="57">
        <v>25</v>
      </c>
      <c r="L83" s="57">
        <v>25</v>
      </c>
      <c r="M83" s="57">
        <v>25</v>
      </c>
      <c r="N83" s="58">
        <f t="shared" si="2"/>
        <v>300</v>
      </c>
    </row>
    <row r="84" spans="1:14" x14ac:dyDescent="0.25">
      <c r="A84" s="56" t="s">
        <v>76</v>
      </c>
      <c r="B84" s="57">
        <v>0</v>
      </c>
      <c r="C84" s="57">
        <v>0</v>
      </c>
      <c r="D84" s="57">
        <v>0</v>
      </c>
      <c r="E84" s="57">
        <v>0</v>
      </c>
      <c r="F84" s="57">
        <v>0</v>
      </c>
      <c r="G84" s="57">
        <v>0</v>
      </c>
      <c r="H84" s="57">
        <v>0</v>
      </c>
      <c r="I84" s="57">
        <v>0</v>
      </c>
      <c r="J84" s="57">
        <v>0</v>
      </c>
      <c r="K84" s="57">
        <v>0</v>
      </c>
      <c r="L84" s="57">
        <v>0</v>
      </c>
      <c r="M84" s="57">
        <v>0</v>
      </c>
      <c r="N84" s="58">
        <f t="shared" si="2"/>
        <v>0</v>
      </c>
    </row>
    <row r="85" spans="1:14" x14ac:dyDescent="0.25">
      <c r="A85" s="56" t="s">
        <v>77</v>
      </c>
      <c r="B85" s="57">
        <v>0</v>
      </c>
      <c r="C85" s="57">
        <v>0</v>
      </c>
      <c r="D85" s="57">
        <v>0</v>
      </c>
      <c r="E85" s="57">
        <v>0</v>
      </c>
      <c r="F85" s="57">
        <v>0</v>
      </c>
      <c r="G85" s="57">
        <v>0</v>
      </c>
      <c r="H85" s="57">
        <v>0</v>
      </c>
      <c r="I85" s="57">
        <v>0</v>
      </c>
      <c r="J85" s="57">
        <v>0</v>
      </c>
      <c r="K85" s="57">
        <v>0</v>
      </c>
      <c r="L85" s="57">
        <v>0</v>
      </c>
      <c r="M85" s="57">
        <v>0</v>
      </c>
      <c r="N85" s="58">
        <f t="shared" si="2"/>
        <v>0</v>
      </c>
    </row>
    <row r="86" spans="1:14" x14ac:dyDescent="0.25">
      <c r="A86" s="56" t="s">
        <v>78</v>
      </c>
      <c r="B86" s="57">
        <v>0</v>
      </c>
      <c r="C86" s="57">
        <v>0</v>
      </c>
      <c r="D86" s="57">
        <v>0</v>
      </c>
      <c r="E86" s="57">
        <v>0</v>
      </c>
      <c r="F86" s="57">
        <v>0</v>
      </c>
      <c r="G86" s="57">
        <v>0</v>
      </c>
      <c r="H86" s="57">
        <v>0</v>
      </c>
      <c r="I86" s="57">
        <v>0</v>
      </c>
      <c r="J86" s="57">
        <v>0</v>
      </c>
      <c r="K86" s="57">
        <v>0</v>
      </c>
      <c r="L86" s="57">
        <v>0</v>
      </c>
      <c r="M86" s="57">
        <v>0</v>
      </c>
      <c r="N86" s="58">
        <f t="shared" si="2"/>
        <v>0</v>
      </c>
    </row>
    <row r="87" spans="1:14" x14ac:dyDescent="0.25">
      <c r="A87" s="56" t="s">
        <v>83</v>
      </c>
      <c r="B87" s="57">
        <v>336</v>
      </c>
      <c r="C87" s="57">
        <v>336</v>
      </c>
      <c r="D87" s="57">
        <v>336</v>
      </c>
      <c r="E87" s="57">
        <v>336</v>
      </c>
      <c r="F87" s="57">
        <v>336</v>
      </c>
      <c r="G87" s="57">
        <v>336</v>
      </c>
      <c r="H87" s="57">
        <v>336</v>
      </c>
      <c r="I87" s="57">
        <v>336</v>
      </c>
      <c r="J87" s="57">
        <v>336</v>
      </c>
      <c r="K87" s="57">
        <v>336</v>
      </c>
      <c r="L87" s="57">
        <v>336</v>
      </c>
      <c r="M87" s="57">
        <v>336</v>
      </c>
      <c r="N87" s="58">
        <f t="shared" si="2"/>
        <v>4032</v>
      </c>
    </row>
    <row r="88" spans="1:14" x14ac:dyDescent="0.25">
      <c r="A88" s="56" t="s">
        <v>85</v>
      </c>
      <c r="B88" s="57">
        <v>75</v>
      </c>
      <c r="C88" s="57">
        <v>75</v>
      </c>
      <c r="D88" s="57">
        <v>75</v>
      </c>
      <c r="E88" s="57">
        <v>75</v>
      </c>
      <c r="F88" s="57">
        <v>75</v>
      </c>
      <c r="G88" s="57">
        <v>75</v>
      </c>
      <c r="H88" s="57">
        <v>75</v>
      </c>
      <c r="I88" s="57">
        <v>75</v>
      </c>
      <c r="J88" s="57">
        <v>75</v>
      </c>
      <c r="K88" s="57">
        <v>75</v>
      </c>
      <c r="L88" s="57">
        <v>75</v>
      </c>
      <c r="M88" s="57">
        <v>75</v>
      </c>
      <c r="N88" s="58">
        <f t="shared" si="2"/>
        <v>900</v>
      </c>
    </row>
    <row r="89" spans="1:14" x14ac:dyDescent="0.25">
      <c r="A89" s="56" t="s">
        <v>86</v>
      </c>
      <c r="B89" s="57">
        <v>192</v>
      </c>
      <c r="C89" s="57">
        <v>192</v>
      </c>
      <c r="D89" s="57">
        <v>192</v>
      </c>
      <c r="E89" s="57">
        <v>192</v>
      </c>
      <c r="F89" s="57">
        <v>192</v>
      </c>
      <c r="G89" s="57">
        <v>192</v>
      </c>
      <c r="H89" s="57">
        <v>192</v>
      </c>
      <c r="I89" s="57">
        <v>192</v>
      </c>
      <c r="J89" s="57">
        <v>192</v>
      </c>
      <c r="K89" s="57">
        <v>192</v>
      </c>
      <c r="L89" s="57">
        <v>192</v>
      </c>
      <c r="M89" s="57">
        <v>192</v>
      </c>
      <c r="N89" s="58">
        <f t="shared" si="2"/>
        <v>2304</v>
      </c>
    </row>
    <row r="90" spans="1:14" x14ac:dyDescent="0.25">
      <c r="A90" s="56" t="s">
        <v>88</v>
      </c>
      <c r="B90" s="57">
        <v>105</v>
      </c>
      <c r="C90" s="57">
        <v>105</v>
      </c>
      <c r="D90" s="57">
        <v>105</v>
      </c>
      <c r="E90" s="57">
        <v>105</v>
      </c>
      <c r="F90" s="57">
        <v>105</v>
      </c>
      <c r="G90" s="57">
        <v>105</v>
      </c>
      <c r="H90" s="57">
        <v>105</v>
      </c>
      <c r="I90" s="57">
        <v>105</v>
      </c>
      <c r="J90" s="57">
        <v>105</v>
      </c>
      <c r="K90" s="57">
        <v>105</v>
      </c>
      <c r="L90" s="57">
        <v>105</v>
      </c>
      <c r="M90" s="57">
        <v>105</v>
      </c>
      <c r="N90" s="58">
        <f t="shared" si="2"/>
        <v>1260</v>
      </c>
    </row>
    <row r="91" spans="1:14" x14ac:dyDescent="0.25">
      <c r="A91" s="56" t="s">
        <v>147</v>
      </c>
      <c r="B91" s="57">
        <v>140</v>
      </c>
      <c r="C91" s="57">
        <v>140</v>
      </c>
      <c r="D91" s="57">
        <v>140</v>
      </c>
      <c r="E91" s="57">
        <v>140</v>
      </c>
      <c r="F91" s="57">
        <v>140</v>
      </c>
      <c r="G91" s="57">
        <v>140</v>
      </c>
      <c r="H91" s="57">
        <v>140</v>
      </c>
      <c r="I91" s="57">
        <v>140</v>
      </c>
      <c r="J91" s="57">
        <v>140</v>
      </c>
      <c r="K91" s="57">
        <v>140</v>
      </c>
      <c r="L91" s="57">
        <v>140</v>
      </c>
      <c r="M91" s="57">
        <v>140</v>
      </c>
      <c r="N91" s="58">
        <f t="shared" si="2"/>
        <v>1680</v>
      </c>
    </row>
    <row r="92" spans="1:14" x14ac:dyDescent="0.25">
      <c r="A92" s="56" t="s">
        <v>148</v>
      </c>
      <c r="B92" s="57">
        <v>98</v>
      </c>
      <c r="C92" s="57">
        <v>98</v>
      </c>
      <c r="D92" s="57">
        <v>98</v>
      </c>
      <c r="E92" s="57">
        <v>98</v>
      </c>
      <c r="F92" s="57">
        <v>98</v>
      </c>
      <c r="G92" s="57">
        <v>98</v>
      </c>
      <c r="H92" s="57">
        <v>98</v>
      </c>
      <c r="I92" s="57">
        <v>98</v>
      </c>
      <c r="J92" s="57">
        <v>98</v>
      </c>
      <c r="K92" s="57">
        <v>98</v>
      </c>
      <c r="L92" s="57">
        <v>98</v>
      </c>
      <c r="M92" s="57">
        <v>98</v>
      </c>
      <c r="N92" s="58">
        <f t="shared" si="2"/>
        <v>1176</v>
      </c>
    </row>
    <row r="93" spans="1:14" x14ac:dyDescent="0.25">
      <c r="A93" s="56" t="s">
        <v>94</v>
      </c>
      <c r="B93" s="57">
        <v>155</v>
      </c>
      <c r="C93" s="57">
        <v>155</v>
      </c>
      <c r="D93" s="57">
        <v>155</v>
      </c>
      <c r="E93" s="57">
        <v>155</v>
      </c>
      <c r="F93" s="57">
        <v>155</v>
      </c>
      <c r="G93" s="57">
        <v>155</v>
      </c>
      <c r="H93" s="57">
        <v>155</v>
      </c>
      <c r="I93" s="57">
        <v>155</v>
      </c>
      <c r="J93" s="57">
        <v>155</v>
      </c>
      <c r="K93" s="57">
        <v>155</v>
      </c>
      <c r="L93" s="57">
        <v>155</v>
      </c>
      <c r="M93" s="57">
        <v>155</v>
      </c>
      <c r="N93" s="58">
        <f t="shared" si="2"/>
        <v>1860</v>
      </c>
    </row>
    <row r="94" spans="1:14" x14ac:dyDescent="0.25">
      <c r="A94" s="56" t="s">
        <v>96</v>
      </c>
      <c r="B94" s="57">
        <v>0</v>
      </c>
      <c r="C94" s="57">
        <v>0</v>
      </c>
      <c r="D94" s="57">
        <v>0</v>
      </c>
      <c r="E94" s="57">
        <v>0</v>
      </c>
      <c r="F94" s="57">
        <v>0</v>
      </c>
      <c r="G94" s="57">
        <v>0</v>
      </c>
      <c r="H94" s="57">
        <v>0</v>
      </c>
      <c r="I94" s="57">
        <v>0</v>
      </c>
      <c r="J94" s="57">
        <v>0</v>
      </c>
      <c r="K94" s="57">
        <v>0</v>
      </c>
      <c r="L94" s="57">
        <v>0</v>
      </c>
      <c r="M94" s="57">
        <v>0</v>
      </c>
      <c r="N94" s="58">
        <f t="shared" si="2"/>
        <v>0</v>
      </c>
    </row>
    <row r="95" spans="1:14" x14ac:dyDescent="0.25">
      <c r="A95" s="56" t="s">
        <v>97</v>
      </c>
      <c r="B95" s="57">
        <v>0</v>
      </c>
      <c r="C95" s="57">
        <v>0</v>
      </c>
      <c r="D95" s="57">
        <v>0</v>
      </c>
      <c r="E95" s="57">
        <v>0</v>
      </c>
      <c r="F95" s="57">
        <v>0</v>
      </c>
      <c r="G95" s="57">
        <v>0</v>
      </c>
      <c r="H95" s="57">
        <v>0</v>
      </c>
      <c r="I95" s="57">
        <v>0</v>
      </c>
      <c r="J95" s="57">
        <v>0</v>
      </c>
      <c r="K95" s="57">
        <v>0</v>
      </c>
      <c r="L95" s="57">
        <v>0</v>
      </c>
      <c r="M95" s="57">
        <v>0</v>
      </c>
      <c r="N95" s="58">
        <f t="shared" si="2"/>
        <v>0</v>
      </c>
    </row>
    <row r="96" spans="1:14" x14ac:dyDescent="0.25">
      <c r="A96" s="56" t="s">
        <v>99</v>
      </c>
      <c r="B96" s="57">
        <v>0</v>
      </c>
      <c r="C96" s="57">
        <v>0</v>
      </c>
      <c r="D96" s="57">
        <v>0</v>
      </c>
      <c r="E96" s="57">
        <v>0</v>
      </c>
      <c r="F96" s="57">
        <v>0</v>
      </c>
      <c r="G96" s="57">
        <v>0</v>
      </c>
      <c r="H96" s="57">
        <v>0</v>
      </c>
      <c r="I96" s="57">
        <v>0</v>
      </c>
      <c r="J96" s="57">
        <v>0</v>
      </c>
      <c r="K96" s="57">
        <v>0</v>
      </c>
      <c r="L96" s="57">
        <v>0</v>
      </c>
      <c r="M96" s="57">
        <v>0</v>
      </c>
      <c r="N96" s="58">
        <f t="shared" si="2"/>
        <v>0</v>
      </c>
    </row>
    <row r="97" spans="1:14" x14ac:dyDescent="0.25">
      <c r="A97" s="56" t="s">
        <v>100</v>
      </c>
      <c r="B97" s="57">
        <v>0</v>
      </c>
      <c r="C97" s="57">
        <v>0</v>
      </c>
      <c r="D97" s="57">
        <v>0</v>
      </c>
      <c r="E97" s="57">
        <v>0</v>
      </c>
      <c r="F97" s="57">
        <v>0</v>
      </c>
      <c r="G97" s="57">
        <v>0</v>
      </c>
      <c r="H97" s="57">
        <v>0</v>
      </c>
      <c r="I97" s="57">
        <v>0</v>
      </c>
      <c r="J97" s="57">
        <v>0</v>
      </c>
      <c r="K97" s="57">
        <v>0</v>
      </c>
      <c r="L97" s="57">
        <v>0</v>
      </c>
      <c r="M97" s="57">
        <v>0</v>
      </c>
      <c r="N97" s="58">
        <f t="shared" si="2"/>
        <v>0</v>
      </c>
    </row>
    <row r="98" spans="1:14" x14ac:dyDescent="0.25">
      <c r="A98" s="56" t="s">
        <v>149</v>
      </c>
      <c r="B98" s="57">
        <v>0</v>
      </c>
      <c r="C98" s="57">
        <v>0</v>
      </c>
      <c r="D98" s="57">
        <v>0</v>
      </c>
      <c r="E98" s="57">
        <v>900</v>
      </c>
      <c r="F98" s="57">
        <v>0</v>
      </c>
      <c r="G98" s="57">
        <v>0</v>
      </c>
      <c r="H98" s="57">
        <v>0</v>
      </c>
      <c r="I98" s="57">
        <v>0</v>
      </c>
      <c r="J98" s="57">
        <v>0</v>
      </c>
      <c r="K98" s="57">
        <v>0</v>
      </c>
      <c r="L98" s="57">
        <v>0</v>
      </c>
      <c r="M98" s="57">
        <v>0</v>
      </c>
      <c r="N98" s="58">
        <f t="shared" si="2"/>
        <v>900</v>
      </c>
    </row>
    <row r="99" spans="1:14" x14ac:dyDescent="0.25">
      <c r="A99" s="56" t="s">
        <v>150</v>
      </c>
      <c r="B99" s="57">
        <v>0</v>
      </c>
      <c r="C99" s="57">
        <v>0</v>
      </c>
      <c r="D99" s="57">
        <v>0</v>
      </c>
      <c r="E99" s="57">
        <v>0</v>
      </c>
      <c r="F99" s="57">
        <v>0</v>
      </c>
      <c r="G99" s="57">
        <v>0</v>
      </c>
      <c r="H99" s="57">
        <v>0</v>
      </c>
      <c r="I99" s="57">
        <v>0</v>
      </c>
      <c r="J99" s="57">
        <v>0</v>
      </c>
      <c r="K99" s="57">
        <v>0</v>
      </c>
      <c r="L99" s="57">
        <v>0</v>
      </c>
      <c r="M99" s="57">
        <v>0</v>
      </c>
      <c r="N99" s="58">
        <f t="shared" si="2"/>
        <v>0</v>
      </c>
    </row>
    <row r="100" spans="1:14" x14ac:dyDescent="0.25">
      <c r="A100" s="56" t="s">
        <v>151</v>
      </c>
      <c r="B100" s="57">
        <v>0</v>
      </c>
      <c r="C100" s="57">
        <v>0</v>
      </c>
      <c r="D100" s="57">
        <v>0</v>
      </c>
      <c r="E100" s="57">
        <v>0</v>
      </c>
      <c r="F100" s="57">
        <v>0</v>
      </c>
      <c r="G100" s="57">
        <v>0</v>
      </c>
      <c r="H100" s="57">
        <v>0</v>
      </c>
      <c r="I100" s="57">
        <v>0</v>
      </c>
      <c r="J100" s="57">
        <v>0</v>
      </c>
      <c r="K100" s="57">
        <v>0</v>
      </c>
      <c r="L100" s="57">
        <v>0</v>
      </c>
      <c r="M100" s="57">
        <v>0</v>
      </c>
      <c r="N100" s="58">
        <f t="shared" si="2"/>
        <v>0</v>
      </c>
    </row>
    <row r="101" spans="1:14" x14ac:dyDescent="0.25">
      <c r="A101" s="56" t="s">
        <v>152</v>
      </c>
      <c r="B101" s="57">
        <v>0</v>
      </c>
      <c r="C101" s="57">
        <v>0</v>
      </c>
      <c r="D101" s="57">
        <v>0</v>
      </c>
      <c r="E101" s="57">
        <v>0</v>
      </c>
      <c r="F101" s="57">
        <v>0</v>
      </c>
      <c r="G101" s="57">
        <v>0</v>
      </c>
      <c r="H101" s="57">
        <v>0</v>
      </c>
      <c r="I101" s="57">
        <v>0</v>
      </c>
      <c r="J101" s="57">
        <v>0</v>
      </c>
      <c r="K101" s="57">
        <v>0</v>
      </c>
      <c r="L101" s="57">
        <v>0</v>
      </c>
      <c r="M101" s="57">
        <v>0</v>
      </c>
      <c r="N101" s="58">
        <f t="shared" si="2"/>
        <v>0</v>
      </c>
    </row>
    <row r="102" spans="1:14" x14ac:dyDescent="0.25">
      <c r="A102" s="56" t="s">
        <v>153</v>
      </c>
      <c r="B102" s="57">
        <v>0</v>
      </c>
      <c r="C102" s="57">
        <v>0</v>
      </c>
      <c r="D102" s="57">
        <v>0</v>
      </c>
      <c r="E102" s="57">
        <v>0</v>
      </c>
      <c r="F102" s="57">
        <v>0</v>
      </c>
      <c r="G102" s="57">
        <v>0</v>
      </c>
      <c r="H102" s="57">
        <v>0</v>
      </c>
      <c r="I102" s="57">
        <v>0</v>
      </c>
      <c r="J102" s="57">
        <v>0</v>
      </c>
      <c r="K102" s="57">
        <v>0</v>
      </c>
      <c r="L102" s="57">
        <v>0</v>
      </c>
      <c r="M102" s="57">
        <v>0</v>
      </c>
      <c r="N102" s="58">
        <f t="shared" si="2"/>
        <v>0</v>
      </c>
    </row>
  </sheetData>
  <sheetProtection sheet="1"/>
  <mergeCells count="16">
    <mergeCell ref="A76:D76"/>
    <mergeCell ref="B62:D62"/>
    <mergeCell ref="B71:D71"/>
    <mergeCell ref="B72:D72"/>
    <mergeCell ref="B73:D73"/>
    <mergeCell ref="B74:D74"/>
    <mergeCell ref="B34:D34"/>
    <mergeCell ref="B39:D39"/>
    <mergeCell ref="B46:D46"/>
    <mergeCell ref="B53:D53"/>
    <mergeCell ref="B60:D60"/>
    <mergeCell ref="A1:D1"/>
    <mergeCell ref="B5:D5"/>
    <mergeCell ref="B7:D7"/>
    <mergeCell ref="B17:D17"/>
    <mergeCell ref="B19:D19"/>
  </mergeCells>
  <hyperlinks>
    <hyperlink ref="A1" r:id="rId1" location="'Maple%20Court'!A80" xr:uid="{00000000-0004-0000-0200-000000000000}"/>
  </hyperlinks>
  <pageMargins left="0.5" right="0.5" top="0.5" bottom="0.5" header="0.511811023622047" footer="0.511811023622047"/>
  <pageSetup fitToHeight="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2"/>
  <sheetViews>
    <sheetView zoomScaleNormal="100" workbookViewId="0">
      <selection sqref="A1:D1"/>
    </sheetView>
  </sheetViews>
  <sheetFormatPr defaultColWidth="8.7109375" defaultRowHeight="15" x14ac:dyDescent="0.25"/>
  <cols>
    <col min="1" max="1" width="36" customWidth="1"/>
    <col min="2" max="2" width="38" customWidth="1"/>
    <col min="3" max="3" width="28" customWidth="1"/>
    <col min="4" max="4" width="20" customWidth="1"/>
    <col min="5" max="13" width="13" customWidth="1"/>
    <col min="14" max="14" width="14" customWidth="1"/>
  </cols>
  <sheetData>
    <row r="1" spans="1:4" ht="42" customHeight="1" x14ac:dyDescent="0.25">
      <c r="A1" s="7" t="s">
        <v>59</v>
      </c>
      <c r="B1" s="7"/>
      <c r="C1" s="7"/>
      <c r="D1" s="7"/>
    </row>
    <row r="2" spans="1:4" ht="25.5" customHeight="1" x14ac:dyDescent="0.35">
      <c r="B2" s="26" t="s">
        <v>60</v>
      </c>
    </row>
    <row r="3" spans="1:4" ht="15" customHeight="1" x14ac:dyDescent="0.25">
      <c r="B3" s="27" t="s">
        <v>61</v>
      </c>
      <c r="C3" s="28" t="s">
        <v>157</v>
      </c>
      <c r="D3" s="29" t="s">
        <v>158</v>
      </c>
    </row>
    <row r="4" spans="1:4" ht="15" customHeight="1" x14ac:dyDescent="0.25">
      <c r="B4" s="27" t="s">
        <v>64</v>
      </c>
      <c r="C4" s="30" t="s">
        <v>65</v>
      </c>
      <c r="D4" s="29" t="s">
        <v>66</v>
      </c>
    </row>
    <row r="5" spans="1:4" ht="3" customHeight="1" x14ac:dyDescent="0.25">
      <c r="B5" s="12"/>
      <c r="C5" s="12"/>
      <c r="D5" s="12"/>
    </row>
    <row r="7" spans="1:4" ht="21.75" customHeight="1" x14ac:dyDescent="0.25">
      <c r="B7" s="6" t="s">
        <v>67</v>
      </c>
      <c r="C7" s="6"/>
      <c r="D7" s="6"/>
    </row>
    <row r="8" spans="1:4" ht="15" customHeight="1" x14ac:dyDescent="0.25">
      <c r="B8" s="32" t="s">
        <v>68</v>
      </c>
      <c r="C8" s="32" t="s">
        <v>69</v>
      </c>
      <c r="D8" s="33" t="s">
        <v>70</v>
      </c>
    </row>
    <row r="9" spans="1:4" ht="15" customHeight="1" x14ac:dyDescent="0.25">
      <c r="B9" s="34" t="s">
        <v>71</v>
      </c>
      <c r="C9" s="35" t="s">
        <v>72</v>
      </c>
      <c r="D9" s="36">
        <f t="shared" ref="D9:D14" si="0">IFERROR(IF($C$4="All Periods (Annual)",N81,INDEX(B81:M81,MATCH($C$4,$B$80:$M$80,0))),0)</f>
        <v>2772</v>
      </c>
    </row>
    <row r="10" spans="1:4" ht="15" customHeight="1" x14ac:dyDescent="0.25">
      <c r="B10" s="34" t="s">
        <v>73</v>
      </c>
      <c r="C10" s="35"/>
      <c r="D10" s="36">
        <f t="shared" si="0"/>
        <v>25</v>
      </c>
    </row>
    <row r="11" spans="1:4" ht="15" customHeight="1" x14ac:dyDescent="0.25">
      <c r="B11" s="34" t="s">
        <v>74</v>
      </c>
      <c r="C11" s="35" t="s">
        <v>75</v>
      </c>
      <c r="D11" s="36">
        <f t="shared" si="0"/>
        <v>16</v>
      </c>
    </row>
    <row r="12" spans="1:4" ht="15" customHeight="1" x14ac:dyDescent="0.25">
      <c r="B12" s="34" t="s">
        <v>76</v>
      </c>
      <c r="C12" s="35"/>
      <c r="D12" s="36">
        <f t="shared" si="0"/>
        <v>0</v>
      </c>
    </row>
    <row r="13" spans="1:4" ht="15" customHeight="1" x14ac:dyDescent="0.25">
      <c r="B13" s="34" t="s">
        <v>77</v>
      </c>
      <c r="C13" s="35"/>
      <c r="D13" s="36">
        <f t="shared" si="0"/>
        <v>0</v>
      </c>
    </row>
    <row r="14" spans="1:4" ht="15" customHeight="1" x14ac:dyDescent="0.25">
      <c r="B14" s="34" t="s">
        <v>78</v>
      </c>
      <c r="C14" s="35"/>
      <c r="D14" s="36">
        <f t="shared" si="0"/>
        <v>0</v>
      </c>
    </row>
    <row r="15" spans="1:4" ht="15" customHeight="1" x14ac:dyDescent="0.25">
      <c r="B15" s="37" t="s">
        <v>79</v>
      </c>
      <c r="D15" s="38">
        <f>SUM(D9:D14)</f>
        <v>2813</v>
      </c>
    </row>
    <row r="17" spans="2:4" ht="21.75" customHeight="1" x14ac:dyDescent="0.25">
      <c r="B17" s="5" t="s">
        <v>159</v>
      </c>
      <c r="C17" s="5"/>
      <c r="D17" s="5"/>
    </row>
    <row r="19" spans="2:4" ht="21.75" customHeight="1" x14ac:dyDescent="0.25">
      <c r="B19" s="6" t="s">
        <v>81</v>
      </c>
      <c r="C19" s="6"/>
      <c r="D19" s="6"/>
    </row>
    <row r="20" spans="2:4" ht="15" customHeight="1" x14ac:dyDescent="0.25">
      <c r="B20" s="32" t="s">
        <v>68</v>
      </c>
      <c r="C20" s="32" t="s">
        <v>82</v>
      </c>
      <c r="D20" s="33" t="s">
        <v>70</v>
      </c>
    </row>
    <row r="21" spans="2:4" ht="15" customHeight="1" x14ac:dyDescent="0.25">
      <c r="B21" s="34" t="s">
        <v>83</v>
      </c>
      <c r="C21" s="35" t="s">
        <v>84</v>
      </c>
      <c r="D21" s="36">
        <f t="shared" ref="D21:D31" si="1">IFERROR(IF($C$4="All Periods (Annual)",N87,INDEX(B87:M87,MATCH($C$4,$B$80:$M$80,0))),0)</f>
        <v>222</v>
      </c>
    </row>
    <row r="22" spans="2:4" ht="15" customHeight="1" x14ac:dyDescent="0.25">
      <c r="B22" s="34" t="s">
        <v>85</v>
      </c>
      <c r="C22" s="35"/>
      <c r="D22" s="36">
        <f t="shared" si="1"/>
        <v>50</v>
      </c>
    </row>
    <row r="23" spans="2:4" ht="15" customHeight="1" x14ac:dyDescent="0.25">
      <c r="B23" s="34" t="s">
        <v>86</v>
      </c>
      <c r="C23" s="35" t="s">
        <v>87</v>
      </c>
      <c r="D23" s="36">
        <f t="shared" si="1"/>
        <v>127</v>
      </c>
    </row>
    <row r="24" spans="2:4" ht="15" customHeight="1" x14ac:dyDescent="0.25">
      <c r="B24" s="34" t="s">
        <v>88</v>
      </c>
      <c r="C24" s="35" t="s">
        <v>89</v>
      </c>
      <c r="D24" s="36">
        <f t="shared" si="1"/>
        <v>69</v>
      </c>
    </row>
    <row r="25" spans="2:4" ht="15" customHeight="1" x14ac:dyDescent="0.25">
      <c r="B25" s="34" t="s">
        <v>90</v>
      </c>
      <c r="C25" s="35" t="s">
        <v>91</v>
      </c>
      <c r="D25" s="36">
        <f t="shared" si="1"/>
        <v>92</v>
      </c>
    </row>
    <row r="26" spans="2:4" ht="15" customHeight="1" x14ac:dyDescent="0.25">
      <c r="B26" s="34" t="s">
        <v>92</v>
      </c>
      <c r="C26" s="35" t="s">
        <v>93</v>
      </c>
      <c r="D26" s="36">
        <f t="shared" si="1"/>
        <v>64</v>
      </c>
    </row>
    <row r="27" spans="2:4" ht="15" customHeight="1" x14ac:dyDescent="0.25">
      <c r="B27" s="34" t="s">
        <v>94</v>
      </c>
      <c r="C27" s="35" t="s">
        <v>95</v>
      </c>
      <c r="D27" s="36">
        <f t="shared" si="1"/>
        <v>102</v>
      </c>
    </row>
    <row r="28" spans="2:4" ht="15" customHeight="1" x14ac:dyDescent="0.25">
      <c r="B28" s="34" t="s">
        <v>96</v>
      </c>
      <c r="C28" s="35"/>
      <c r="D28" s="36">
        <f t="shared" si="1"/>
        <v>0</v>
      </c>
    </row>
    <row r="29" spans="2:4" ht="15" customHeight="1" x14ac:dyDescent="0.25">
      <c r="B29" s="34" t="s">
        <v>97</v>
      </c>
      <c r="C29" s="35" t="s">
        <v>98</v>
      </c>
      <c r="D29" s="36">
        <f t="shared" si="1"/>
        <v>0</v>
      </c>
    </row>
    <row r="30" spans="2:4" ht="15" customHeight="1" x14ac:dyDescent="0.25">
      <c r="B30" s="34" t="s">
        <v>99</v>
      </c>
      <c r="C30" s="35"/>
      <c r="D30" s="36">
        <f t="shared" si="1"/>
        <v>0</v>
      </c>
    </row>
    <row r="31" spans="2:4" ht="15" customHeight="1" x14ac:dyDescent="0.25">
      <c r="B31" s="34" t="s">
        <v>100</v>
      </c>
      <c r="C31" s="35"/>
      <c r="D31" s="36">
        <f t="shared" si="1"/>
        <v>0</v>
      </c>
    </row>
    <row r="32" spans="2:4" ht="15" customHeight="1" x14ac:dyDescent="0.25">
      <c r="B32" s="37" t="s">
        <v>101</v>
      </c>
      <c r="D32" s="38">
        <f>SUM(D21:D31)</f>
        <v>726</v>
      </c>
    </row>
    <row r="34" spans="2:4" ht="21.75" customHeight="1" x14ac:dyDescent="0.25">
      <c r="B34" s="6" t="s">
        <v>102</v>
      </c>
      <c r="C34" s="6"/>
      <c r="D34" s="6"/>
    </row>
    <row r="35" spans="2:4" ht="15" customHeight="1" x14ac:dyDescent="0.25">
      <c r="B35" s="34" t="s">
        <v>79</v>
      </c>
      <c r="D35" s="39">
        <f>D15</f>
        <v>2813</v>
      </c>
    </row>
    <row r="36" spans="2:4" ht="15" customHeight="1" x14ac:dyDescent="0.25">
      <c r="B36" s="34" t="s">
        <v>101</v>
      </c>
      <c r="D36" s="39">
        <f>-D32</f>
        <v>-726</v>
      </c>
    </row>
    <row r="37" spans="2:4" ht="15" customHeight="1" x14ac:dyDescent="0.25">
      <c r="B37" s="37" t="s">
        <v>103</v>
      </c>
      <c r="D37" s="38">
        <f>D15-D32</f>
        <v>2087</v>
      </c>
    </row>
    <row r="39" spans="2:4" ht="21.75" customHeight="1" x14ac:dyDescent="0.25">
      <c r="B39" s="6" t="s">
        <v>104</v>
      </c>
      <c r="C39" s="6"/>
      <c r="D39" s="6"/>
    </row>
    <row r="40" spans="2:4" ht="15" customHeight="1" x14ac:dyDescent="0.25">
      <c r="B40" s="32" t="s">
        <v>68</v>
      </c>
      <c r="C40" s="32" t="s">
        <v>82</v>
      </c>
      <c r="D40" s="33" t="s">
        <v>70</v>
      </c>
    </row>
    <row r="41" spans="2:4" ht="15" customHeight="1" x14ac:dyDescent="0.25">
      <c r="B41" s="40" t="s">
        <v>105</v>
      </c>
      <c r="C41" s="28" t="s">
        <v>106</v>
      </c>
      <c r="D41" s="36">
        <f>IFERROR(IF($C$4="All Periods (Annual)",N98,INDEX(B98:M98,MATCH($C$4,$B$80:$M$80,0))),0)</f>
        <v>594</v>
      </c>
    </row>
    <row r="42" spans="2:4" ht="15" customHeight="1" x14ac:dyDescent="0.25">
      <c r="B42" s="40"/>
      <c r="C42" s="28"/>
      <c r="D42" s="36">
        <f>IFERROR(IF($C$4="All Periods (Annual)",N99,INDEX(B99:M99,MATCH($C$4,$B$80:$M$80,0))),0)</f>
        <v>0</v>
      </c>
    </row>
    <row r="43" spans="2:4" ht="15" customHeight="1" x14ac:dyDescent="0.25">
      <c r="B43" s="40"/>
      <c r="C43" s="28"/>
      <c r="D43" s="36">
        <f>IFERROR(IF($C$4="All Periods (Annual)",N100,INDEX(B100:M100,MATCH($C$4,$B$80:$M$80,0))),0)</f>
        <v>0</v>
      </c>
    </row>
    <row r="44" spans="2:4" ht="15" customHeight="1" x14ac:dyDescent="0.25">
      <c r="B44" s="37" t="s">
        <v>107</v>
      </c>
      <c r="D44" s="38">
        <f>SUM(D41:D43)</f>
        <v>594</v>
      </c>
    </row>
    <row r="46" spans="2:4" ht="21.75" customHeight="1" x14ac:dyDescent="0.25">
      <c r="B46" s="6" t="s">
        <v>108</v>
      </c>
      <c r="C46" s="6"/>
      <c r="D46" s="6"/>
    </row>
    <row r="47" spans="2:4" ht="15" customHeight="1" x14ac:dyDescent="0.25">
      <c r="B47" s="34" t="s">
        <v>109</v>
      </c>
      <c r="D47" s="41">
        <v>4785</v>
      </c>
    </row>
    <row r="48" spans="2:4" ht="15" customHeight="1" x14ac:dyDescent="0.25">
      <c r="B48" s="34" t="s">
        <v>110</v>
      </c>
      <c r="D48" s="42">
        <v>0.05</v>
      </c>
    </row>
    <row r="49" spans="2:4" ht="15" customHeight="1" x14ac:dyDescent="0.25">
      <c r="B49" s="34" t="s">
        <v>111</v>
      </c>
      <c r="C49" s="43" t="s">
        <v>112</v>
      </c>
      <c r="D49" s="39">
        <f>D9*D48</f>
        <v>138.6</v>
      </c>
    </row>
    <row r="50" spans="2:4" ht="15" customHeight="1" x14ac:dyDescent="0.25">
      <c r="B50" s="34" t="s">
        <v>113</v>
      </c>
      <c r="D50" s="39">
        <f>-D44</f>
        <v>-594</v>
      </c>
    </row>
    <row r="51" spans="2:4" ht="15" customHeight="1" x14ac:dyDescent="0.25">
      <c r="B51" s="37" t="s">
        <v>114</v>
      </c>
      <c r="D51" s="38">
        <f>D47+D49+D50</f>
        <v>4329.6000000000004</v>
      </c>
    </row>
    <row r="53" spans="2:4" ht="21.75" customHeight="1" x14ac:dyDescent="0.25">
      <c r="B53" s="6" t="s">
        <v>115</v>
      </c>
      <c r="C53" s="6"/>
      <c r="D53" s="6"/>
    </row>
    <row r="54" spans="2:4" ht="15" customHeight="1" x14ac:dyDescent="0.25">
      <c r="B54" s="44" t="s">
        <v>109</v>
      </c>
      <c r="C54" s="45"/>
      <c r="D54" s="46">
        <v>6547</v>
      </c>
    </row>
    <row r="55" spans="2:4" ht="15" customHeight="1" x14ac:dyDescent="0.25">
      <c r="B55" s="44" t="s">
        <v>116</v>
      </c>
      <c r="C55" s="45"/>
      <c r="D55" s="47">
        <f>D15</f>
        <v>2813</v>
      </c>
    </row>
    <row r="56" spans="2:4" ht="15" customHeight="1" x14ac:dyDescent="0.25">
      <c r="B56" s="44" t="s">
        <v>117</v>
      </c>
      <c r="C56" s="45"/>
      <c r="D56" s="47">
        <f>-D32</f>
        <v>-726</v>
      </c>
    </row>
    <row r="57" spans="2:4" ht="15" customHeight="1" x14ac:dyDescent="0.25">
      <c r="B57" s="44" t="s">
        <v>118</v>
      </c>
      <c r="C57" s="45"/>
      <c r="D57" s="47">
        <f>-D44</f>
        <v>-594</v>
      </c>
    </row>
    <row r="58" spans="2:4" ht="15" customHeight="1" x14ac:dyDescent="0.25">
      <c r="B58" s="44" t="s">
        <v>119</v>
      </c>
      <c r="C58" s="45"/>
      <c r="D58" s="47">
        <f>-D67</f>
        <v>-1948.4</v>
      </c>
    </row>
    <row r="59" spans="2:4" ht="15" customHeight="1" x14ac:dyDescent="0.25">
      <c r="B59" s="48" t="s">
        <v>114</v>
      </c>
      <c r="C59" s="45"/>
      <c r="D59" s="49">
        <f>SUM(D54:D58)</f>
        <v>6091.6</v>
      </c>
    </row>
    <row r="60" spans="2:4" ht="18" customHeight="1" x14ac:dyDescent="0.25">
      <c r="B60" s="4" t="s">
        <v>120</v>
      </c>
      <c r="C60" s="4"/>
      <c r="D60" s="4"/>
    </row>
    <row r="62" spans="2:4" ht="21.75" customHeight="1" x14ac:dyDescent="0.25">
      <c r="B62" s="6" t="s">
        <v>121</v>
      </c>
      <c r="C62" s="6"/>
      <c r="D62" s="6"/>
    </row>
    <row r="63" spans="2:4" ht="15" customHeight="1" x14ac:dyDescent="0.25">
      <c r="B63" s="34" t="s">
        <v>103</v>
      </c>
      <c r="D63" s="39">
        <f>D37</f>
        <v>2087</v>
      </c>
    </row>
    <row r="64" spans="2:4" ht="15" customHeight="1" x14ac:dyDescent="0.25">
      <c r="B64" s="34" t="s">
        <v>122</v>
      </c>
      <c r="D64" s="39">
        <f>-D49</f>
        <v>-138.6</v>
      </c>
    </row>
    <row r="65" spans="1:14" ht="15" customHeight="1" x14ac:dyDescent="0.25">
      <c r="B65" s="34" t="s">
        <v>123</v>
      </c>
      <c r="D65" s="36">
        <f>IFERROR(IF($C$4="All Periods (Annual)",N101,INDEX(B101:M101,MATCH($C$4,$B$80:$M$80,0))),0)</f>
        <v>0</v>
      </c>
    </row>
    <row r="66" spans="1:14" ht="15" customHeight="1" x14ac:dyDescent="0.25">
      <c r="B66" s="34" t="s">
        <v>124</v>
      </c>
      <c r="D66" s="36">
        <f>IFERROR(IF($C$4="All Periods (Annual)",N102,INDEX(B102:M102,MATCH($C$4,$B$80:$M$80,0))),0)</f>
        <v>0</v>
      </c>
    </row>
    <row r="67" spans="1:14" ht="25.5" customHeight="1" x14ac:dyDescent="0.25">
      <c r="B67" s="50" t="s">
        <v>125</v>
      </c>
      <c r="D67" s="51">
        <f>SUM(D63:D66)</f>
        <v>1948.4</v>
      </c>
    </row>
    <row r="68" spans="1:14" ht="15" customHeight="1" x14ac:dyDescent="0.25">
      <c r="B68" s="34" t="s">
        <v>126</v>
      </c>
      <c r="C68" s="28" t="s">
        <v>127</v>
      </c>
    </row>
    <row r="69" spans="1:14" ht="15" customHeight="1" x14ac:dyDescent="0.25">
      <c r="B69" s="34" t="s">
        <v>128</v>
      </c>
      <c r="C69" s="28" t="s">
        <v>129</v>
      </c>
    </row>
    <row r="71" spans="1:14" ht="21.75" customHeight="1" x14ac:dyDescent="0.25">
      <c r="B71" s="6" t="s">
        <v>130</v>
      </c>
      <c r="C71" s="6"/>
      <c r="D71" s="6"/>
    </row>
    <row r="72" spans="1:14" ht="19.5" customHeight="1" x14ac:dyDescent="0.25">
      <c r="B72" s="3" t="s">
        <v>131</v>
      </c>
      <c r="C72" s="3"/>
      <c r="D72" s="3"/>
    </row>
    <row r="73" spans="1:14" ht="19.5" customHeight="1" x14ac:dyDescent="0.25">
      <c r="B73" s="3" t="s">
        <v>132</v>
      </c>
      <c r="C73" s="3"/>
      <c r="D73" s="3"/>
    </row>
    <row r="74" spans="1:14" ht="19.5" customHeight="1" x14ac:dyDescent="0.25">
      <c r="B74" s="3"/>
      <c r="C74" s="3"/>
      <c r="D74" s="3"/>
    </row>
    <row r="76" spans="1:14" ht="21.75" customHeight="1" x14ac:dyDescent="0.25">
      <c r="A76" s="8" t="s">
        <v>58</v>
      </c>
      <c r="B76" s="8"/>
      <c r="C76" s="8"/>
      <c r="D76" s="8"/>
    </row>
    <row r="79" spans="1:14" x14ac:dyDescent="0.25">
      <c r="A79" s="52" t="s">
        <v>133</v>
      </c>
    </row>
    <row r="80" spans="1:14" x14ac:dyDescent="0.25">
      <c r="A80" s="53" t="s">
        <v>134</v>
      </c>
      <c r="B80" s="54" t="s">
        <v>135</v>
      </c>
      <c r="C80" s="54" t="s">
        <v>136</v>
      </c>
      <c r="D80" s="54" t="s">
        <v>137</v>
      </c>
      <c r="E80" s="54" t="s">
        <v>65</v>
      </c>
      <c r="F80" s="54" t="s">
        <v>138</v>
      </c>
      <c r="G80" s="54" t="s">
        <v>139</v>
      </c>
      <c r="H80" s="54" t="s">
        <v>140</v>
      </c>
      <c r="I80" s="54" t="s">
        <v>141</v>
      </c>
      <c r="J80" s="54" t="s">
        <v>142</v>
      </c>
      <c r="K80" s="54" t="s">
        <v>143</v>
      </c>
      <c r="L80" s="54" t="s">
        <v>144</v>
      </c>
      <c r="M80" s="54" t="s">
        <v>145</v>
      </c>
      <c r="N80" s="55" t="s">
        <v>146</v>
      </c>
    </row>
    <row r="81" spans="1:14" x14ac:dyDescent="0.25">
      <c r="A81" s="56" t="s">
        <v>71</v>
      </c>
      <c r="B81" s="57">
        <v>2772</v>
      </c>
      <c r="C81" s="57">
        <v>2772</v>
      </c>
      <c r="D81" s="57">
        <v>2772</v>
      </c>
      <c r="E81" s="57">
        <v>2772</v>
      </c>
      <c r="F81" s="57">
        <v>2772</v>
      </c>
      <c r="G81" s="57">
        <v>2772</v>
      </c>
      <c r="H81" s="57">
        <v>2772</v>
      </c>
      <c r="I81" s="57">
        <v>2772</v>
      </c>
      <c r="J81" s="57">
        <v>2772</v>
      </c>
      <c r="K81" s="57">
        <v>2772</v>
      </c>
      <c r="L81" s="57">
        <v>2772</v>
      </c>
      <c r="M81" s="57">
        <v>2772</v>
      </c>
      <c r="N81" s="58">
        <f t="shared" ref="N81:N102" si="2">SUM(B81:M81)</f>
        <v>33264</v>
      </c>
    </row>
    <row r="82" spans="1:14" x14ac:dyDescent="0.25">
      <c r="A82" s="56" t="s">
        <v>73</v>
      </c>
      <c r="B82" s="57">
        <v>25</v>
      </c>
      <c r="C82" s="57">
        <v>25</v>
      </c>
      <c r="D82" s="57">
        <v>25</v>
      </c>
      <c r="E82" s="57">
        <v>25</v>
      </c>
      <c r="F82" s="57">
        <v>25</v>
      </c>
      <c r="G82" s="57">
        <v>25</v>
      </c>
      <c r="H82" s="57">
        <v>25</v>
      </c>
      <c r="I82" s="57">
        <v>25</v>
      </c>
      <c r="J82" s="57">
        <v>25</v>
      </c>
      <c r="K82" s="57">
        <v>25</v>
      </c>
      <c r="L82" s="57">
        <v>25</v>
      </c>
      <c r="M82" s="57">
        <v>25</v>
      </c>
      <c r="N82" s="58">
        <f t="shared" si="2"/>
        <v>300</v>
      </c>
    </row>
    <row r="83" spans="1:14" x14ac:dyDescent="0.25">
      <c r="A83" s="56" t="s">
        <v>74</v>
      </c>
      <c r="B83" s="57">
        <v>16</v>
      </c>
      <c r="C83" s="57">
        <v>16</v>
      </c>
      <c r="D83" s="57">
        <v>16</v>
      </c>
      <c r="E83" s="57">
        <v>16</v>
      </c>
      <c r="F83" s="57">
        <v>16</v>
      </c>
      <c r="G83" s="57">
        <v>16</v>
      </c>
      <c r="H83" s="57">
        <v>16</v>
      </c>
      <c r="I83" s="57">
        <v>16</v>
      </c>
      <c r="J83" s="57">
        <v>16</v>
      </c>
      <c r="K83" s="57">
        <v>16</v>
      </c>
      <c r="L83" s="57">
        <v>16</v>
      </c>
      <c r="M83" s="57">
        <v>16</v>
      </c>
      <c r="N83" s="58">
        <f t="shared" si="2"/>
        <v>192</v>
      </c>
    </row>
    <row r="84" spans="1:14" x14ac:dyDescent="0.25">
      <c r="A84" s="56" t="s">
        <v>76</v>
      </c>
      <c r="B84" s="57">
        <v>0</v>
      </c>
      <c r="C84" s="57">
        <v>0</v>
      </c>
      <c r="D84" s="57">
        <v>0</v>
      </c>
      <c r="E84" s="57">
        <v>0</v>
      </c>
      <c r="F84" s="57">
        <v>0</v>
      </c>
      <c r="G84" s="57">
        <v>0</v>
      </c>
      <c r="H84" s="57">
        <v>0</v>
      </c>
      <c r="I84" s="57">
        <v>0</v>
      </c>
      <c r="J84" s="57">
        <v>0</v>
      </c>
      <c r="K84" s="57">
        <v>0</v>
      </c>
      <c r="L84" s="57">
        <v>0</v>
      </c>
      <c r="M84" s="57">
        <v>0</v>
      </c>
      <c r="N84" s="58">
        <f t="shared" si="2"/>
        <v>0</v>
      </c>
    </row>
    <row r="85" spans="1:14" x14ac:dyDescent="0.25">
      <c r="A85" s="56" t="s">
        <v>77</v>
      </c>
      <c r="B85" s="57">
        <v>0</v>
      </c>
      <c r="C85" s="57">
        <v>0</v>
      </c>
      <c r="D85" s="57">
        <v>0</v>
      </c>
      <c r="E85" s="57">
        <v>0</v>
      </c>
      <c r="F85" s="57">
        <v>0</v>
      </c>
      <c r="G85" s="57">
        <v>0</v>
      </c>
      <c r="H85" s="57">
        <v>0</v>
      </c>
      <c r="I85" s="57">
        <v>0</v>
      </c>
      <c r="J85" s="57">
        <v>0</v>
      </c>
      <c r="K85" s="57">
        <v>0</v>
      </c>
      <c r="L85" s="57">
        <v>0</v>
      </c>
      <c r="M85" s="57">
        <v>0</v>
      </c>
      <c r="N85" s="58">
        <f t="shared" si="2"/>
        <v>0</v>
      </c>
    </row>
    <row r="86" spans="1:14" x14ac:dyDescent="0.25">
      <c r="A86" s="56" t="s">
        <v>78</v>
      </c>
      <c r="B86" s="57">
        <v>0</v>
      </c>
      <c r="C86" s="57">
        <v>0</v>
      </c>
      <c r="D86" s="57">
        <v>0</v>
      </c>
      <c r="E86" s="57">
        <v>0</v>
      </c>
      <c r="F86" s="57">
        <v>0</v>
      </c>
      <c r="G86" s="57">
        <v>0</v>
      </c>
      <c r="H86" s="57">
        <v>0</v>
      </c>
      <c r="I86" s="57">
        <v>0</v>
      </c>
      <c r="J86" s="57">
        <v>0</v>
      </c>
      <c r="K86" s="57">
        <v>0</v>
      </c>
      <c r="L86" s="57">
        <v>0</v>
      </c>
      <c r="M86" s="57">
        <v>0</v>
      </c>
      <c r="N86" s="58">
        <f t="shared" si="2"/>
        <v>0</v>
      </c>
    </row>
    <row r="87" spans="1:14" x14ac:dyDescent="0.25">
      <c r="A87" s="56" t="s">
        <v>83</v>
      </c>
      <c r="B87" s="57">
        <v>222</v>
      </c>
      <c r="C87" s="57">
        <v>222</v>
      </c>
      <c r="D87" s="57">
        <v>222</v>
      </c>
      <c r="E87" s="57">
        <v>222</v>
      </c>
      <c r="F87" s="57">
        <v>222</v>
      </c>
      <c r="G87" s="57">
        <v>222</v>
      </c>
      <c r="H87" s="57">
        <v>222</v>
      </c>
      <c r="I87" s="57">
        <v>222</v>
      </c>
      <c r="J87" s="57">
        <v>222</v>
      </c>
      <c r="K87" s="57">
        <v>222</v>
      </c>
      <c r="L87" s="57">
        <v>222</v>
      </c>
      <c r="M87" s="57">
        <v>222</v>
      </c>
      <c r="N87" s="58">
        <f t="shared" si="2"/>
        <v>2664</v>
      </c>
    </row>
    <row r="88" spans="1:14" x14ac:dyDescent="0.25">
      <c r="A88" s="56" t="s">
        <v>85</v>
      </c>
      <c r="B88" s="57">
        <v>50</v>
      </c>
      <c r="C88" s="57">
        <v>50</v>
      </c>
      <c r="D88" s="57">
        <v>50</v>
      </c>
      <c r="E88" s="57">
        <v>50</v>
      </c>
      <c r="F88" s="57">
        <v>50</v>
      </c>
      <c r="G88" s="57">
        <v>50</v>
      </c>
      <c r="H88" s="57">
        <v>50</v>
      </c>
      <c r="I88" s="57">
        <v>50</v>
      </c>
      <c r="J88" s="57">
        <v>50</v>
      </c>
      <c r="K88" s="57">
        <v>50</v>
      </c>
      <c r="L88" s="57">
        <v>50</v>
      </c>
      <c r="M88" s="57">
        <v>50</v>
      </c>
      <c r="N88" s="58">
        <f t="shared" si="2"/>
        <v>600</v>
      </c>
    </row>
    <row r="89" spans="1:14" x14ac:dyDescent="0.25">
      <c r="A89" s="56" t="s">
        <v>86</v>
      </c>
      <c r="B89" s="57">
        <v>127</v>
      </c>
      <c r="C89" s="57">
        <v>127</v>
      </c>
      <c r="D89" s="57">
        <v>127</v>
      </c>
      <c r="E89" s="57">
        <v>127</v>
      </c>
      <c r="F89" s="57">
        <v>127</v>
      </c>
      <c r="G89" s="57">
        <v>127</v>
      </c>
      <c r="H89" s="57">
        <v>127</v>
      </c>
      <c r="I89" s="57">
        <v>127</v>
      </c>
      <c r="J89" s="57">
        <v>127</v>
      </c>
      <c r="K89" s="57">
        <v>127</v>
      </c>
      <c r="L89" s="57">
        <v>127</v>
      </c>
      <c r="M89" s="57">
        <v>127</v>
      </c>
      <c r="N89" s="58">
        <f t="shared" si="2"/>
        <v>1524</v>
      </c>
    </row>
    <row r="90" spans="1:14" x14ac:dyDescent="0.25">
      <c r="A90" s="56" t="s">
        <v>88</v>
      </c>
      <c r="B90" s="57">
        <v>69</v>
      </c>
      <c r="C90" s="57">
        <v>69</v>
      </c>
      <c r="D90" s="57">
        <v>69</v>
      </c>
      <c r="E90" s="57">
        <v>69</v>
      </c>
      <c r="F90" s="57">
        <v>69</v>
      </c>
      <c r="G90" s="57">
        <v>69</v>
      </c>
      <c r="H90" s="57">
        <v>69</v>
      </c>
      <c r="I90" s="57">
        <v>69</v>
      </c>
      <c r="J90" s="57">
        <v>69</v>
      </c>
      <c r="K90" s="57">
        <v>69</v>
      </c>
      <c r="L90" s="57">
        <v>69</v>
      </c>
      <c r="M90" s="57">
        <v>69</v>
      </c>
      <c r="N90" s="58">
        <f t="shared" si="2"/>
        <v>828</v>
      </c>
    </row>
    <row r="91" spans="1:14" x14ac:dyDescent="0.25">
      <c r="A91" s="56" t="s">
        <v>147</v>
      </c>
      <c r="B91" s="57">
        <v>92</v>
      </c>
      <c r="C91" s="57">
        <v>92</v>
      </c>
      <c r="D91" s="57">
        <v>92</v>
      </c>
      <c r="E91" s="57">
        <v>92</v>
      </c>
      <c r="F91" s="57">
        <v>92</v>
      </c>
      <c r="G91" s="57">
        <v>92</v>
      </c>
      <c r="H91" s="57">
        <v>92</v>
      </c>
      <c r="I91" s="57">
        <v>92</v>
      </c>
      <c r="J91" s="57">
        <v>92</v>
      </c>
      <c r="K91" s="57">
        <v>92</v>
      </c>
      <c r="L91" s="57">
        <v>92</v>
      </c>
      <c r="M91" s="57">
        <v>92</v>
      </c>
      <c r="N91" s="58">
        <f t="shared" si="2"/>
        <v>1104</v>
      </c>
    </row>
    <row r="92" spans="1:14" x14ac:dyDescent="0.25">
      <c r="A92" s="56" t="s">
        <v>148</v>
      </c>
      <c r="B92" s="57">
        <v>64</v>
      </c>
      <c r="C92" s="57">
        <v>64</v>
      </c>
      <c r="D92" s="57">
        <v>64</v>
      </c>
      <c r="E92" s="57">
        <v>64</v>
      </c>
      <c r="F92" s="57">
        <v>64</v>
      </c>
      <c r="G92" s="57">
        <v>64</v>
      </c>
      <c r="H92" s="57">
        <v>64</v>
      </c>
      <c r="I92" s="57">
        <v>64</v>
      </c>
      <c r="J92" s="57">
        <v>64</v>
      </c>
      <c r="K92" s="57">
        <v>64</v>
      </c>
      <c r="L92" s="57">
        <v>64</v>
      </c>
      <c r="M92" s="57">
        <v>64</v>
      </c>
      <c r="N92" s="58">
        <f t="shared" si="2"/>
        <v>768</v>
      </c>
    </row>
    <row r="93" spans="1:14" x14ac:dyDescent="0.25">
      <c r="A93" s="56" t="s">
        <v>94</v>
      </c>
      <c r="B93" s="57">
        <v>102</v>
      </c>
      <c r="C93" s="57">
        <v>102</v>
      </c>
      <c r="D93" s="57">
        <v>102</v>
      </c>
      <c r="E93" s="57">
        <v>102</v>
      </c>
      <c r="F93" s="57">
        <v>102</v>
      </c>
      <c r="G93" s="57">
        <v>102</v>
      </c>
      <c r="H93" s="57">
        <v>102</v>
      </c>
      <c r="I93" s="57">
        <v>102</v>
      </c>
      <c r="J93" s="57">
        <v>102</v>
      </c>
      <c r="K93" s="57">
        <v>102</v>
      </c>
      <c r="L93" s="57">
        <v>102</v>
      </c>
      <c r="M93" s="57">
        <v>102</v>
      </c>
      <c r="N93" s="58">
        <f t="shared" si="2"/>
        <v>1224</v>
      </c>
    </row>
    <row r="94" spans="1:14" x14ac:dyDescent="0.25">
      <c r="A94" s="56" t="s">
        <v>96</v>
      </c>
      <c r="B94" s="57">
        <v>0</v>
      </c>
      <c r="C94" s="57">
        <v>0</v>
      </c>
      <c r="D94" s="57">
        <v>0</v>
      </c>
      <c r="E94" s="57">
        <v>0</v>
      </c>
      <c r="F94" s="57">
        <v>0</v>
      </c>
      <c r="G94" s="57">
        <v>0</v>
      </c>
      <c r="H94" s="57">
        <v>0</v>
      </c>
      <c r="I94" s="57">
        <v>0</v>
      </c>
      <c r="J94" s="57">
        <v>0</v>
      </c>
      <c r="K94" s="57">
        <v>0</v>
      </c>
      <c r="L94" s="57">
        <v>0</v>
      </c>
      <c r="M94" s="57">
        <v>0</v>
      </c>
      <c r="N94" s="58">
        <f t="shared" si="2"/>
        <v>0</v>
      </c>
    </row>
    <row r="95" spans="1:14" x14ac:dyDescent="0.25">
      <c r="A95" s="56" t="s">
        <v>97</v>
      </c>
      <c r="B95" s="57">
        <v>0</v>
      </c>
      <c r="C95" s="57">
        <v>0</v>
      </c>
      <c r="D95" s="57">
        <v>0</v>
      </c>
      <c r="E95" s="57">
        <v>0</v>
      </c>
      <c r="F95" s="57">
        <v>0</v>
      </c>
      <c r="G95" s="57">
        <v>0</v>
      </c>
      <c r="H95" s="57">
        <v>0</v>
      </c>
      <c r="I95" s="57">
        <v>0</v>
      </c>
      <c r="J95" s="57">
        <v>0</v>
      </c>
      <c r="K95" s="57">
        <v>0</v>
      </c>
      <c r="L95" s="57">
        <v>0</v>
      </c>
      <c r="M95" s="57">
        <v>0</v>
      </c>
      <c r="N95" s="58">
        <f t="shared" si="2"/>
        <v>0</v>
      </c>
    </row>
    <row r="96" spans="1:14" x14ac:dyDescent="0.25">
      <c r="A96" s="56" t="s">
        <v>99</v>
      </c>
      <c r="B96" s="57">
        <v>0</v>
      </c>
      <c r="C96" s="57">
        <v>0</v>
      </c>
      <c r="D96" s="57">
        <v>0</v>
      </c>
      <c r="E96" s="57">
        <v>0</v>
      </c>
      <c r="F96" s="57">
        <v>0</v>
      </c>
      <c r="G96" s="57">
        <v>0</v>
      </c>
      <c r="H96" s="57">
        <v>0</v>
      </c>
      <c r="I96" s="57">
        <v>0</v>
      </c>
      <c r="J96" s="57">
        <v>0</v>
      </c>
      <c r="K96" s="57">
        <v>0</v>
      </c>
      <c r="L96" s="57">
        <v>0</v>
      </c>
      <c r="M96" s="57">
        <v>0</v>
      </c>
      <c r="N96" s="58">
        <f t="shared" si="2"/>
        <v>0</v>
      </c>
    </row>
    <row r="97" spans="1:14" x14ac:dyDescent="0.25">
      <c r="A97" s="56" t="s">
        <v>100</v>
      </c>
      <c r="B97" s="57">
        <v>0</v>
      </c>
      <c r="C97" s="57">
        <v>0</v>
      </c>
      <c r="D97" s="57">
        <v>0</v>
      </c>
      <c r="E97" s="57">
        <v>0</v>
      </c>
      <c r="F97" s="57">
        <v>0</v>
      </c>
      <c r="G97" s="57">
        <v>0</v>
      </c>
      <c r="H97" s="57">
        <v>0</v>
      </c>
      <c r="I97" s="57">
        <v>0</v>
      </c>
      <c r="J97" s="57">
        <v>0</v>
      </c>
      <c r="K97" s="57">
        <v>0</v>
      </c>
      <c r="L97" s="57">
        <v>0</v>
      </c>
      <c r="M97" s="57">
        <v>0</v>
      </c>
      <c r="N97" s="58">
        <f t="shared" si="2"/>
        <v>0</v>
      </c>
    </row>
    <row r="98" spans="1:14" x14ac:dyDescent="0.25">
      <c r="A98" s="56" t="s">
        <v>149</v>
      </c>
      <c r="B98" s="57">
        <v>0</v>
      </c>
      <c r="C98" s="57">
        <v>0</v>
      </c>
      <c r="D98" s="57">
        <v>0</v>
      </c>
      <c r="E98" s="57">
        <v>594</v>
      </c>
      <c r="F98" s="57">
        <v>0</v>
      </c>
      <c r="G98" s="57">
        <v>0</v>
      </c>
      <c r="H98" s="57">
        <v>0</v>
      </c>
      <c r="I98" s="57">
        <v>0</v>
      </c>
      <c r="J98" s="57">
        <v>0</v>
      </c>
      <c r="K98" s="57">
        <v>0</v>
      </c>
      <c r="L98" s="57">
        <v>0</v>
      </c>
      <c r="M98" s="57">
        <v>0</v>
      </c>
      <c r="N98" s="58">
        <f t="shared" si="2"/>
        <v>594</v>
      </c>
    </row>
    <row r="99" spans="1:14" x14ac:dyDescent="0.25">
      <c r="A99" s="56" t="s">
        <v>150</v>
      </c>
      <c r="B99" s="57">
        <v>0</v>
      </c>
      <c r="C99" s="57">
        <v>0</v>
      </c>
      <c r="D99" s="57">
        <v>0</v>
      </c>
      <c r="E99" s="57">
        <v>0</v>
      </c>
      <c r="F99" s="57">
        <v>0</v>
      </c>
      <c r="G99" s="57">
        <v>0</v>
      </c>
      <c r="H99" s="57">
        <v>0</v>
      </c>
      <c r="I99" s="57">
        <v>0</v>
      </c>
      <c r="J99" s="57">
        <v>0</v>
      </c>
      <c r="K99" s="57">
        <v>0</v>
      </c>
      <c r="L99" s="57">
        <v>0</v>
      </c>
      <c r="M99" s="57">
        <v>0</v>
      </c>
      <c r="N99" s="58">
        <f t="shared" si="2"/>
        <v>0</v>
      </c>
    </row>
    <row r="100" spans="1:14" x14ac:dyDescent="0.25">
      <c r="A100" s="56" t="s">
        <v>151</v>
      </c>
      <c r="B100" s="57">
        <v>0</v>
      </c>
      <c r="C100" s="57">
        <v>0</v>
      </c>
      <c r="D100" s="57">
        <v>0</v>
      </c>
      <c r="E100" s="57">
        <v>0</v>
      </c>
      <c r="F100" s="57">
        <v>0</v>
      </c>
      <c r="G100" s="57">
        <v>0</v>
      </c>
      <c r="H100" s="57">
        <v>0</v>
      </c>
      <c r="I100" s="57">
        <v>0</v>
      </c>
      <c r="J100" s="57">
        <v>0</v>
      </c>
      <c r="K100" s="57">
        <v>0</v>
      </c>
      <c r="L100" s="57">
        <v>0</v>
      </c>
      <c r="M100" s="57">
        <v>0</v>
      </c>
      <c r="N100" s="58">
        <f t="shared" si="2"/>
        <v>0</v>
      </c>
    </row>
    <row r="101" spans="1:14" x14ac:dyDescent="0.25">
      <c r="A101" s="56" t="s">
        <v>152</v>
      </c>
      <c r="B101" s="57">
        <v>0</v>
      </c>
      <c r="C101" s="57">
        <v>0</v>
      </c>
      <c r="D101" s="57">
        <v>0</v>
      </c>
      <c r="E101" s="57">
        <v>0</v>
      </c>
      <c r="F101" s="57">
        <v>0</v>
      </c>
      <c r="G101" s="57">
        <v>0</v>
      </c>
      <c r="H101" s="57">
        <v>0</v>
      </c>
      <c r="I101" s="57">
        <v>0</v>
      </c>
      <c r="J101" s="57">
        <v>0</v>
      </c>
      <c r="K101" s="57">
        <v>0</v>
      </c>
      <c r="L101" s="57">
        <v>0</v>
      </c>
      <c r="M101" s="57">
        <v>0</v>
      </c>
      <c r="N101" s="58">
        <f t="shared" si="2"/>
        <v>0</v>
      </c>
    </row>
    <row r="102" spans="1:14" x14ac:dyDescent="0.25">
      <c r="A102" s="56" t="s">
        <v>153</v>
      </c>
      <c r="B102" s="57">
        <v>0</v>
      </c>
      <c r="C102" s="57">
        <v>0</v>
      </c>
      <c r="D102" s="57">
        <v>0</v>
      </c>
      <c r="E102" s="57">
        <v>0</v>
      </c>
      <c r="F102" s="57">
        <v>0</v>
      </c>
      <c r="G102" s="57">
        <v>0</v>
      </c>
      <c r="H102" s="57">
        <v>0</v>
      </c>
      <c r="I102" s="57">
        <v>0</v>
      </c>
      <c r="J102" s="57">
        <v>0</v>
      </c>
      <c r="K102" s="57">
        <v>0</v>
      </c>
      <c r="L102" s="57">
        <v>0</v>
      </c>
      <c r="M102" s="57">
        <v>0</v>
      </c>
      <c r="N102" s="58">
        <f t="shared" si="2"/>
        <v>0</v>
      </c>
    </row>
  </sheetData>
  <sheetProtection sheet="1"/>
  <mergeCells count="16">
    <mergeCell ref="A76:D76"/>
    <mergeCell ref="B62:D62"/>
    <mergeCell ref="B71:D71"/>
    <mergeCell ref="B72:D72"/>
    <mergeCell ref="B73:D73"/>
    <mergeCell ref="B74:D74"/>
    <mergeCell ref="B34:D34"/>
    <mergeCell ref="B39:D39"/>
    <mergeCell ref="B46:D46"/>
    <mergeCell ref="B53:D53"/>
    <mergeCell ref="B60:D60"/>
    <mergeCell ref="A1:D1"/>
    <mergeCell ref="B5:D5"/>
    <mergeCell ref="B7:D7"/>
    <mergeCell ref="B17:D17"/>
    <mergeCell ref="B19:D19"/>
  </mergeCells>
  <hyperlinks>
    <hyperlink ref="A1" r:id="rId1" location="'Birchwood'!A80" xr:uid="{00000000-0004-0000-0300-000000000000}"/>
  </hyperlinks>
  <pageMargins left="0.5" right="0.5" top="0.5" bottom="0.5" header="0.511811023622047" footer="0.511811023622047"/>
  <pageSetup fitToHeight="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02"/>
  <sheetViews>
    <sheetView topLeftCell="A70" zoomScaleNormal="100" workbookViewId="0">
      <selection sqref="A1:D1"/>
    </sheetView>
  </sheetViews>
  <sheetFormatPr defaultColWidth="8.7109375" defaultRowHeight="15" x14ac:dyDescent="0.25"/>
  <cols>
    <col min="1" max="1" width="36" customWidth="1"/>
    <col min="2" max="2" width="38" customWidth="1"/>
    <col min="3" max="3" width="28" customWidth="1"/>
    <col min="4" max="4" width="20" customWidth="1"/>
    <col min="5" max="13" width="13" customWidth="1"/>
    <col min="14" max="14" width="14" customWidth="1"/>
  </cols>
  <sheetData>
    <row r="1" spans="1:4" ht="42" customHeight="1" x14ac:dyDescent="0.25">
      <c r="A1" s="7" t="s">
        <v>59</v>
      </c>
      <c r="B1" s="7"/>
      <c r="C1" s="7"/>
      <c r="D1" s="7"/>
    </row>
    <row r="2" spans="1:4" ht="25.5" customHeight="1" x14ac:dyDescent="0.35">
      <c r="B2" s="26" t="s">
        <v>60</v>
      </c>
    </row>
    <row r="3" spans="1:4" ht="15" customHeight="1" x14ac:dyDescent="0.25">
      <c r="B3" s="27" t="s">
        <v>61</v>
      </c>
      <c r="C3" s="28" t="s">
        <v>160</v>
      </c>
      <c r="D3" s="29" t="s">
        <v>161</v>
      </c>
    </row>
    <row r="4" spans="1:4" ht="15" customHeight="1" x14ac:dyDescent="0.25">
      <c r="B4" s="27" t="s">
        <v>64</v>
      </c>
      <c r="C4" s="30" t="s">
        <v>65</v>
      </c>
      <c r="D4" s="29" t="s">
        <v>66</v>
      </c>
    </row>
    <row r="5" spans="1:4" ht="3" customHeight="1" x14ac:dyDescent="0.25">
      <c r="B5" s="12"/>
      <c r="C5" s="12"/>
      <c r="D5" s="12"/>
    </row>
    <row r="7" spans="1:4" ht="21.75" customHeight="1" x14ac:dyDescent="0.25">
      <c r="B7" s="6" t="s">
        <v>67</v>
      </c>
      <c r="C7" s="6"/>
      <c r="D7" s="6"/>
    </row>
    <row r="8" spans="1:4" ht="15" customHeight="1" x14ac:dyDescent="0.25">
      <c r="B8" s="32" t="s">
        <v>68</v>
      </c>
      <c r="C8" s="32" t="s">
        <v>69</v>
      </c>
      <c r="D8" s="33" t="s">
        <v>70</v>
      </c>
    </row>
    <row r="9" spans="1:4" ht="15" customHeight="1" x14ac:dyDescent="0.25">
      <c r="B9" s="34" t="s">
        <v>71</v>
      </c>
      <c r="C9" s="35" t="s">
        <v>72</v>
      </c>
      <c r="D9" s="36">
        <f t="shared" ref="D9:D14" si="0">IFERROR(IF($C$4="All Periods (Annual)",N81,INDEX(B81:M81,MATCH($C$4,$B$80:$M$80,0))),0)</f>
        <v>8400</v>
      </c>
    </row>
    <row r="10" spans="1:4" ht="15" customHeight="1" x14ac:dyDescent="0.25">
      <c r="B10" s="34" t="s">
        <v>73</v>
      </c>
      <c r="C10" s="35"/>
      <c r="D10" s="36">
        <f t="shared" si="0"/>
        <v>75</v>
      </c>
    </row>
    <row r="11" spans="1:4" ht="15" customHeight="1" x14ac:dyDescent="0.25">
      <c r="B11" s="34" t="s">
        <v>74</v>
      </c>
      <c r="C11" s="35" t="s">
        <v>75</v>
      </c>
      <c r="D11" s="36">
        <f t="shared" si="0"/>
        <v>50</v>
      </c>
    </row>
    <row r="12" spans="1:4" ht="15" customHeight="1" x14ac:dyDescent="0.25">
      <c r="B12" s="34" t="s">
        <v>76</v>
      </c>
      <c r="C12" s="35"/>
      <c r="D12" s="36">
        <f t="shared" si="0"/>
        <v>0</v>
      </c>
    </row>
    <row r="13" spans="1:4" ht="15" customHeight="1" x14ac:dyDescent="0.25">
      <c r="B13" s="34" t="s">
        <v>77</v>
      </c>
      <c r="C13" s="35"/>
      <c r="D13" s="36">
        <f t="shared" si="0"/>
        <v>0</v>
      </c>
    </row>
    <row r="14" spans="1:4" ht="15" customHeight="1" x14ac:dyDescent="0.25">
      <c r="B14" s="34" t="s">
        <v>78</v>
      </c>
      <c r="C14" s="35"/>
      <c r="D14" s="36">
        <f t="shared" si="0"/>
        <v>0</v>
      </c>
    </row>
    <row r="15" spans="1:4" ht="15" customHeight="1" x14ac:dyDescent="0.25">
      <c r="B15" s="37" t="s">
        <v>79</v>
      </c>
      <c r="D15" s="38">
        <f>SUM(D9:D14)</f>
        <v>8525</v>
      </c>
    </row>
    <row r="17" spans="2:4" ht="21.75" customHeight="1" x14ac:dyDescent="0.25">
      <c r="B17" s="5" t="s">
        <v>80</v>
      </c>
      <c r="C17" s="5"/>
      <c r="D17" s="5"/>
    </row>
    <row r="19" spans="2:4" ht="21.75" customHeight="1" x14ac:dyDescent="0.25">
      <c r="B19" s="6" t="s">
        <v>81</v>
      </c>
      <c r="C19" s="6"/>
      <c r="D19" s="6"/>
    </row>
    <row r="20" spans="2:4" ht="15" customHeight="1" x14ac:dyDescent="0.25">
      <c r="B20" s="32" t="s">
        <v>68</v>
      </c>
      <c r="C20" s="32" t="s">
        <v>82</v>
      </c>
      <c r="D20" s="33" t="s">
        <v>70</v>
      </c>
    </row>
    <row r="21" spans="2:4" ht="15" customHeight="1" x14ac:dyDescent="0.25">
      <c r="B21" s="34" t="s">
        <v>83</v>
      </c>
      <c r="C21" s="35" t="s">
        <v>84</v>
      </c>
      <c r="D21" s="36">
        <f t="shared" ref="D21:D31" si="1">IFERROR(IF($C$4="All Periods (Annual)",N87,INDEX(B87:M87,MATCH($C$4,$B$80:$M$80,0))),0)</f>
        <v>672</v>
      </c>
    </row>
    <row r="22" spans="2:4" ht="15" customHeight="1" x14ac:dyDescent="0.25">
      <c r="B22" s="34" t="s">
        <v>85</v>
      </c>
      <c r="C22" s="35"/>
      <c r="D22" s="36">
        <f t="shared" si="1"/>
        <v>150</v>
      </c>
    </row>
    <row r="23" spans="2:4" ht="15" customHeight="1" x14ac:dyDescent="0.25">
      <c r="B23" s="34" t="s">
        <v>86</v>
      </c>
      <c r="C23" s="35" t="s">
        <v>87</v>
      </c>
      <c r="D23" s="36">
        <f t="shared" si="1"/>
        <v>385</v>
      </c>
    </row>
    <row r="24" spans="2:4" ht="15" customHeight="1" x14ac:dyDescent="0.25">
      <c r="B24" s="34" t="s">
        <v>88</v>
      </c>
      <c r="C24" s="35" t="s">
        <v>89</v>
      </c>
      <c r="D24" s="36">
        <f t="shared" si="1"/>
        <v>210</v>
      </c>
    </row>
    <row r="25" spans="2:4" ht="15" customHeight="1" x14ac:dyDescent="0.25">
      <c r="B25" s="34" t="s">
        <v>90</v>
      </c>
      <c r="C25" s="35" t="s">
        <v>91</v>
      </c>
      <c r="D25" s="36">
        <f t="shared" si="1"/>
        <v>280</v>
      </c>
    </row>
    <row r="26" spans="2:4" ht="15" customHeight="1" x14ac:dyDescent="0.25">
      <c r="B26" s="34" t="s">
        <v>92</v>
      </c>
      <c r="C26" s="35" t="s">
        <v>93</v>
      </c>
      <c r="D26" s="36">
        <f t="shared" si="1"/>
        <v>195</v>
      </c>
    </row>
    <row r="27" spans="2:4" ht="15" customHeight="1" x14ac:dyDescent="0.25">
      <c r="B27" s="34" t="s">
        <v>94</v>
      </c>
      <c r="C27" s="35" t="s">
        <v>95</v>
      </c>
      <c r="D27" s="36">
        <f t="shared" si="1"/>
        <v>310</v>
      </c>
    </row>
    <row r="28" spans="2:4" ht="15" customHeight="1" x14ac:dyDescent="0.25">
      <c r="B28" s="34" t="s">
        <v>96</v>
      </c>
      <c r="C28" s="35"/>
      <c r="D28" s="36">
        <f t="shared" si="1"/>
        <v>0</v>
      </c>
    </row>
    <row r="29" spans="2:4" ht="15" customHeight="1" x14ac:dyDescent="0.25">
      <c r="B29" s="34" t="s">
        <v>97</v>
      </c>
      <c r="C29" s="35" t="s">
        <v>98</v>
      </c>
      <c r="D29" s="36">
        <f t="shared" si="1"/>
        <v>0</v>
      </c>
    </row>
    <row r="30" spans="2:4" ht="15" customHeight="1" x14ac:dyDescent="0.25">
      <c r="B30" s="34" t="s">
        <v>99</v>
      </c>
      <c r="C30" s="35"/>
      <c r="D30" s="36">
        <f t="shared" si="1"/>
        <v>0</v>
      </c>
    </row>
    <row r="31" spans="2:4" ht="15" customHeight="1" x14ac:dyDescent="0.25">
      <c r="B31" s="34" t="s">
        <v>100</v>
      </c>
      <c r="C31" s="35"/>
      <c r="D31" s="36">
        <f t="shared" si="1"/>
        <v>0</v>
      </c>
    </row>
    <row r="32" spans="2:4" ht="15" customHeight="1" x14ac:dyDescent="0.25">
      <c r="B32" s="37" t="s">
        <v>101</v>
      </c>
      <c r="D32" s="38">
        <f>SUM(D21:D31)</f>
        <v>2202</v>
      </c>
    </row>
    <row r="34" spans="2:4" ht="21.75" customHeight="1" x14ac:dyDescent="0.25">
      <c r="B34" s="6" t="s">
        <v>102</v>
      </c>
      <c r="C34" s="6"/>
      <c r="D34" s="6"/>
    </row>
    <row r="35" spans="2:4" ht="15" customHeight="1" x14ac:dyDescent="0.25">
      <c r="B35" s="34" t="s">
        <v>79</v>
      </c>
      <c r="D35" s="39">
        <f>D15</f>
        <v>8525</v>
      </c>
    </row>
    <row r="36" spans="2:4" ht="15" customHeight="1" x14ac:dyDescent="0.25">
      <c r="B36" s="34" t="s">
        <v>101</v>
      </c>
      <c r="D36" s="39">
        <f>-D32</f>
        <v>-2202</v>
      </c>
    </row>
    <row r="37" spans="2:4" ht="15" customHeight="1" x14ac:dyDescent="0.25">
      <c r="B37" s="37" t="s">
        <v>103</v>
      </c>
      <c r="D37" s="38">
        <f>D15-D32</f>
        <v>6323</v>
      </c>
    </row>
    <row r="39" spans="2:4" ht="21.75" customHeight="1" x14ac:dyDescent="0.25">
      <c r="B39" s="6" t="s">
        <v>104</v>
      </c>
      <c r="C39" s="6"/>
      <c r="D39" s="6"/>
    </row>
    <row r="40" spans="2:4" ht="15" customHeight="1" x14ac:dyDescent="0.25">
      <c r="B40" s="32" t="s">
        <v>68</v>
      </c>
      <c r="C40" s="32" t="s">
        <v>82</v>
      </c>
      <c r="D40" s="33" t="s">
        <v>70</v>
      </c>
    </row>
    <row r="41" spans="2:4" ht="15" customHeight="1" x14ac:dyDescent="0.25">
      <c r="B41" s="40" t="s">
        <v>105</v>
      </c>
      <c r="C41" s="28" t="s">
        <v>106</v>
      </c>
      <c r="D41" s="36">
        <f>IFERROR(IF($C$4="All Periods (Annual)",N98,INDEX(B98:M98,MATCH($C$4,$B$80:$M$80,0))),0)</f>
        <v>1800</v>
      </c>
    </row>
    <row r="42" spans="2:4" ht="15" customHeight="1" x14ac:dyDescent="0.25">
      <c r="B42" s="40"/>
      <c r="C42" s="28"/>
      <c r="D42" s="36">
        <f>IFERROR(IF($C$4="All Periods (Annual)",N99,INDEX(B99:M99,MATCH($C$4,$B$80:$M$80,0))),0)</f>
        <v>0</v>
      </c>
    </row>
    <row r="43" spans="2:4" ht="15" customHeight="1" x14ac:dyDescent="0.25">
      <c r="B43" s="40"/>
      <c r="C43" s="28"/>
      <c r="D43" s="36">
        <f>IFERROR(IF($C$4="All Periods (Annual)",N100,INDEX(B100:M100,MATCH($C$4,$B$80:$M$80,0))),0)</f>
        <v>0</v>
      </c>
    </row>
    <row r="44" spans="2:4" ht="15" customHeight="1" x14ac:dyDescent="0.25">
      <c r="B44" s="37" t="s">
        <v>107</v>
      </c>
      <c r="D44" s="38">
        <f>SUM(D41:D43)</f>
        <v>1800</v>
      </c>
    </row>
    <row r="46" spans="2:4" ht="21.75" customHeight="1" x14ac:dyDescent="0.25">
      <c r="B46" s="6" t="s">
        <v>108</v>
      </c>
      <c r="C46" s="6"/>
      <c r="D46" s="6"/>
    </row>
    <row r="47" spans="2:4" ht="15" customHeight="1" x14ac:dyDescent="0.25">
      <c r="B47" s="34" t="s">
        <v>109</v>
      </c>
      <c r="D47" s="41">
        <v>14500</v>
      </c>
    </row>
    <row r="48" spans="2:4" ht="15" customHeight="1" x14ac:dyDescent="0.25">
      <c r="B48" s="34" t="s">
        <v>110</v>
      </c>
      <c r="D48" s="42">
        <v>0.05</v>
      </c>
    </row>
    <row r="49" spans="2:4" ht="15" customHeight="1" x14ac:dyDescent="0.25">
      <c r="B49" s="34" t="s">
        <v>111</v>
      </c>
      <c r="C49" s="43" t="s">
        <v>112</v>
      </c>
      <c r="D49" s="39">
        <f>D9*D48</f>
        <v>420</v>
      </c>
    </row>
    <row r="50" spans="2:4" ht="15" customHeight="1" x14ac:dyDescent="0.25">
      <c r="B50" s="34" t="s">
        <v>113</v>
      </c>
      <c r="D50" s="39">
        <f>-D44</f>
        <v>-1800</v>
      </c>
    </row>
    <row r="51" spans="2:4" ht="15" customHeight="1" x14ac:dyDescent="0.25">
      <c r="B51" s="37" t="s">
        <v>114</v>
      </c>
      <c r="D51" s="38">
        <f>D47+D49+D50</f>
        <v>13120</v>
      </c>
    </row>
    <row r="53" spans="2:4" ht="21.75" customHeight="1" x14ac:dyDescent="0.25">
      <c r="B53" s="6" t="s">
        <v>115</v>
      </c>
      <c r="C53" s="6"/>
      <c r="D53" s="6"/>
    </row>
    <row r="54" spans="2:4" ht="15" customHeight="1" x14ac:dyDescent="0.25">
      <c r="B54" s="44" t="s">
        <v>109</v>
      </c>
      <c r="C54" s="45"/>
      <c r="D54" s="46">
        <v>19840</v>
      </c>
    </row>
    <row r="55" spans="2:4" ht="15" customHeight="1" x14ac:dyDescent="0.25">
      <c r="B55" s="44" t="s">
        <v>116</v>
      </c>
      <c r="C55" s="45"/>
      <c r="D55" s="47">
        <f>D15</f>
        <v>8525</v>
      </c>
    </row>
    <row r="56" spans="2:4" ht="15" customHeight="1" x14ac:dyDescent="0.25">
      <c r="B56" s="44" t="s">
        <v>117</v>
      </c>
      <c r="C56" s="45"/>
      <c r="D56" s="47">
        <f>-D32</f>
        <v>-2202</v>
      </c>
    </row>
    <row r="57" spans="2:4" ht="15" customHeight="1" x14ac:dyDescent="0.25">
      <c r="B57" s="44" t="s">
        <v>118</v>
      </c>
      <c r="C57" s="45"/>
      <c r="D57" s="47">
        <f>-D44</f>
        <v>-1800</v>
      </c>
    </row>
    <row r="58" spans="2:4" ht="15" customHeight="1" x14ac:dyDescent="0.25">
      <c r="B58" s="44" t="s">
        <v>119</v>
      </c>
      <c r="C58" s="45"/>
      <c r="D58" s="47">
        <f>-D67</f>
        <v>-5903</v>
      </c>
    </row>
    <row r="59" spans="2:4" ht="15" customHeight="1" x14ac:dyDescent="0.25">
      <c r="B59" s="48" t="s">
        <v>114</v>
      </c>
      <c r="C59" s="45"/>
      <c r="D59" s="49">
        <f>SUM(D54:D58)</f>
        <v>18460</v>
      </c>
    </row>
    <row r="60" spans="2:4" ht="18" customHeight="1" x14ac:dyDescent="0.25">
      <c r="B60" s="4" t="s">
        <v>120</v>
      </c>
      <c r="C60" s="4"/>
      <c r="D60" s="4"/>
    </row>
    <row r="62" spans="2:4" ht="21.75" customHeight="1" x14ac:dyDescent="0.25">
      <c r="B62" s="6" t="s">
        <v>121</v>
      </c>
      <c r="C62" s="6"/>
      <c r="D62" s="6"/>
    </row>
    <row r="63" spans="2:4" ht="15" customHeight="1" x14ac:dyDescent="0.25">
      <c r="B63" s="34" t="s">
        <v>103</v>
      </c>
      <c r="D63" s="39">
        <f>D37</f>
        <v>6323</v>
      </c>
    </row>
    <row r="64" spans="2:4" ht="15" customHeight="1" x14ac:dyDescent="0.25">
      <c r="B64" s="34" t="s">
        <v>122</v>
      </c>
      <c r="D64" s="39">
        <f>-D49</f>
        <v>-420</v>
      </c>
    </row>
    <row r="65" spans="1:14" ht="15" customHeight="1" x14ac:dyDescent="0.25">
      <c r="B65" s="34" t="s">
        <v>123</v>
      </c>
      <c r="D65" s="36">
        <f>IFERROR(IF($C$4="All Periods (Annual)",N101,INDEX(B101:M101,MATCH($C$4,$B$80:$M$80,0))),0)</f>
        <v>0</v>
      </c>
    </row>
    <row r="66" spans="1:14" ht="15" customHeight="1" x14ac:dyDescent="0.25">
      <c r="B66" s="34" t="s">
        <v>124</v>
      </c>
      <c r="D66" s="36">
        <f>IFERROR(IF($C$4="All Periods (Annual)",N102,INDEX(B102:M102,MATCH($C$4,$B$80:$M$80,0))),0)</f>
        <v>0</v>
      </c>
    </row>
    <row r="67" spans="1:14" ht="25.5" customHeight="1" x14ac:dyDescent="0.25">
      <c r="B67" s="50" t="s">
        <v>125</v>
      </c>
      <c r="D67" s="51">
        <f>SUM(D63:D66)</f>
        <v>5903</v>
      </c>
    </row>
    <row r="68" spans="1:14" ht="15" customHeight="1" x14ac:dyDescent="0.25">
      <c r="B68" s="34" t="s">
        <v>126</v>
      </c>
      <c r="C68" s="28" t="s">
        <v>127</v>
      </c>
    </row>
    <row r="69" spans="1:14" ht="15" customHeight="1" x14ac:dyDescent="0.25">
      <c r="B69" s="34" t="s">
        <v>128</v>
      </c>
      <c r="C69" s="28" t="s">
        <v>129</v>
      </c>
    </row>
    <row r="71" spans="1:14" ht="21.75" customHeight="1" x14ac:dyDescent="0.25">
      <c r="B71" s="6" t="s">
        <v>130</v>
      </c>
      <c r="C71" s="6"/>
      <c r="D71" s="6"/>
    </row>
    <row r="72" spans="1:14" ht="19.5" customHeight="1" x14ac:dyDescent="0.25">
      <c r="B72" s="3" t="s">
        <v>131</v>
      </c>
      <c r="C72" s="3"/>
      <c r="D72" s="3"/>
    </row>
    <row r="73" spans="1:14" ht="19.5" customHeight="1" x14ac:dyDescent="0.25">
      <c r="B73" s="3" t="s">
        <v>132</v>
      </c>
      <c r="C73" s="3"/>
      <c r="D73" s="3"/>
    </row>
    <row r="74" spans="1:14" ht="19.5" customHeight="1" x14ac:dyDescent="0.25">
      <c r="B74" s="3"/>
      <c r="C74" s="3"/>
      <c r="D74" s="3"/>
    </row>
    <row r="76" spans="1:14" ht="21.75" customHeight="1" x14ac:dyDescent="0.25">
      <c r="A76" s="8" t="s">
        <v>58</v>
      </c>
      <c r="B76" s="8"/>
      <c r="C76" s="8"/>
      <c r="D76" s="8"/>
    </row>
    <row r="79" spans="1:14" x14ac:dyDescent="0.25">
      <c r="A79" s="52" t="s">
        <v>133</v>
      </c>
    </row>
    <row r="80" spans="1:14" x14ac:dyDescent="0.25">
      <c r="A80" s="53" t="s">
        <v>134</v>
      </c>
      <c r="B80" s="54" t="s">
        <v>135</v>
      </c>
      <c r="C80" s="54" t="s">
        <v>136</v>
      </c>
      <c r="D80" s="54" t="s">
        <v>137</v>
      </c>
      <c r="E80" s="54" t="s">
        <v>65</v>
      </c>
      <c r="F80" s="54" t="s">
        <v>138</v>
      </c>
      <c r="G80" s="54" t="s">
        <v>139</v>
      </c>
      <c r="H80" s="54" t="s">
        <v>140</v>
      </c>
      <c r="I80" s="54" t="s">
        <v>141</v>
      </c>
      <c r="J80" s="54" t="s">
        <v>142</v>
      </c>
      <c r="K80" s="54" t="s">
        <v>143</v>
      </c>
      <c r="L80" s="54" t="s">
        <v>144</v>
      </c>
      <c r="M80" s="54" t="s">
        <v>145</v>
      </c>
      <c r="N80" s="55" t="s">
        <v>146</v>
      </c>
    </row>
    <row r="81" spans="1:14" x14ac:dyDescent="0.25">
      <c r="A81" s="56" t="s">
        <v>71</v>
      </c>
      <c r="B81" s="57">
        <v>8400</v>
      </c>
      <c r="C81" s="57">
        <v>8400</v>
      </c>
      <c r="D81" s="57">
        <v>8400</v>
      </c>
      <c r="E81" s="57">
        <v>8400</v>
      </c>
      <c r="F81" s="57">
        <v>8400</v>
      </c>
      <c r="G81" s="57">
        <v>8400</v>
      </c>
      <c r="H81" s="57">
        <v>8400</v>
      </c>
      <c r="I81" s="57">
        <v>8400</v>
      </c>
      <c r="J81" s="57">
        <v>8400</v>
      </c>
      <c r="K81" s="57">
        <v>8400</v>
      </c>
      <c r="L81" s="57">
        <v>8400</v>
      </c>
      <c r="M81" s="57">
        <v>8400</v>
      </c>
      <c r="N81" s="58">
        <f t="shared" ref="N81:N102" si="2">SUM(B81:M81)</f>
        <v>100800</v>
      </c>
    </row>
    <row r="82" spans="1:14" x14ac:dyDescent="0.25">
      <c r="A82" s="56" t="s">
        <v>73</v>
      </c>
      <c r="B82" s="57">
        <v>75</v>
      </c>
      <c r="C82" s="57">
        <v>75</v>
      </c>
      <c r="D82" s="57">
        <v>75</v>
      </c>
      <c r="E82" s="57">
        <v>75</v>
      </c>
      <c r="F82" s="57">
        <v>75</v>
      </c>
      <c r="G82" s="57">
        <v>75</v>
      </c>
      <c r="H82" s="57">
        <v>75</v>
      </c>
      <c r="I82" s="57">
        <v>75</v>
      </c>
      <c r="J82" s="57">
        <v>75</v>
      </c>
      <c r="K82" s="57">
        <v>75</v>
      </c>
      <c r="L82" s="57">
        <v>75</v>
      </c>
      <c r="M82" s="57">
        <v>75</v>
      </c>
      <c r="N82" s="58">
        <f t="shared" si="2"/>
        <v>900</v>
      </c>
    </row>
    <row r="83" spans="1:14" x14ac:dyDescent="0.25">
      <c r="A83" s="56" t="s">
        <v>74</v>
      </c>
      <c r="B83" s="57">
        <v>50</v>
      </c>
      <c r="C83" s="57">
        <v>50</v>
      </c>
      <c r="D83" s="57">
        <v>50</v>
      </c>
      <c r="E83" s="57">
        <v>50</v>
      </c>
      <c r="F83" s="57">
        <v>50</v>
      </c>
      <c r="G83" s="57">
        <v>50</v>
      </c>
      <c r="H83" s="57">
        <v>50</v>
      </c>
      <c r="I83" s="57">
        <v>50</v>
      </c>
      <c r="J83" s="57">
        <v>50</v>
      </c>
      <c r="K83" s="57">
        <v>50</v>
      </c>
      <c r="L83" s="57">
        <v>50</v>
      </c>
      <c r="M83" s="57">
        <v>50</v>
      </c>
      <c r="N83" s="58">
        <f t="shared" si="2"/>
        <v>600</v>
      </c>
    </row>
    <row r="84" spans="1:14" x14ac:dyDescent="0.25">
      <c r="A84" s="56" t="s">
        <v>76</v>
      </c>
      <c r="B84" s="57">
        <v>0</v>
      </c>
      <c r="C84" s="57">
        <v>0</v>
      </c>
      <c r="D84" s="57">
        <v>0</v>
      </c>
      <c r="E84" s="57">
        <v>0</v>
      </c>
      <c r="F84" s="57">
        <v>0</v>
      </c>
      <c r="G84" s="57">
        <v>0</v>
      </c>
      <c r="H84" s="57">
        <v>0</v>
      </c>
      <c r="I84" s="57">
        <v>0</v>
      </c>
      <c r="J84" s="57">
        <v>0</v>
      </c>
      <c r="K84" s="57">
        <v>0</v>
      </c>
      <c r="L84" s="57">
        <v>0</v>
      </c>
      <c r="M84" s="57">
        <v>0</v>
      </c>
      <c r="N84" s="58">
        <f t="shared" si="2"/>
        <v>0</v>
      </c>
    </row>
    <row r="85" spans="1:14" x14ac:dyDescent="0.25">
      <c r="A85" s="56" t="s">
        <v>77</v>
      </c>
      <c r="B85" s="57">
        <v>0</v>
      </c>
      <c r="C85" s="57">
        <v>0</v>
      </c>
      <c r="D85" s="57">
        <v>0</v>
      </c>
      <c r="E85" s="57">
        <v>0</v>
      </c>
      <c r="F85" s="57">
        <v>0</v>
      </c>
      <c r="G85" s="57">
        <v>0</v>
      </c>
      <c r="H85" s="57">
        <v>0</v>
      </c>
      <c r="I85" s="57">
        <v>0</v>
      </c>
      <c r="J85" s="57">
        <v>0</v>
      </c>
      <c r="K85" s="57">
        <v>0</v>
      </c>
      <c r="L85" s="57">
        <v>0</v>
      </c>
      <c r="M85" s="57">
        <v>0</v>
      </c>
      <c r="N85" s="58">
        <f t="shared" si="2"/>
        <v>0</v>
      </c>
    </row>
    <row r="86" spans="1:14" x14ac:dyDescent="0.25">
      <c r="A86" s="56" t="s">
        <v>78</v>
      </c>
      <c r="B86" s="57">
        <v>0</v>
      </c>
      <c r="C86" s="57">
        <v>0</v>
      </c>
      <c r="D86" s="57">
        <v>0</v>
      </c>
      <c r="E86" s="57">
        <v>0</v>
      </c>
      <c r="F86" s="57">
        <v>0</v>
      </c>
      <c r="G86" s="57">
        <v>0</v>
      </c>
      <c r="H86" s="57">
        <v>0</v>
      </c>
      <c r="I86" s="57">
        <v>0</v>
      </c>
      <c r="J86" s="57">
        <v>0</v>
      </c>
      <c r="K86" s="57">
        <v>0</v>
      </c>
      <c r="L86" s="57">
        <v>0</v>
      </c>
      <c r="M86" s="57">
        <v>0</v>
      </c>
      <c r="N86" s="58">
        <f t="shared" si="2"/>
        <v>0</v>
      </c>
    </row>
    <row r="87" spans="1:14" x14ac:dyDescent="0.25">
      <c r="A87" s="56" t="s">
        <v>83</v>
      </c>
      <c r="B87" s="57">
        <v>672</v>
      </c>
      <c r="C87" s="57">
        <v>672</v>
      </c>
      <c r="D87" s="57">
        <v>672</v>
      </c>
      <c r="E87" s="57">
        <v>672</v>
      </c>
      <c r="F87" s="57">
        <v>672</v>
      </c>
      <c r="G87" s="57">
        <v>672</v>
      </c>
      <c r="H87" s="57">
        <v>672</v>
      </c>
      <c r="I87" s="57">
        <v>672</v>
      </c>
      <c r="J87" s="57">
        <v>672</v>
      </c>
      <c r="K87" s="57">
        <v>672</v>
      </c>
      <c r="L87" s="57">
        <v>672</v>
      </c>
      <c r="M87" s="57">
        <v>672</v>
      </c>
      <c r="N87" s="58">
        <f t="shared" si="2"/>
        <v>8064</v>
      </c>
    </row>
    <row r="88" spans="1:14" x14ac:dyDescent="0.25">
      <c r="A88" s="56" t="s">
        <v>85</v>
      </c>
      <c r="B88" s="57">
        <v>150</v>
      </c>
      <c r="C88" s="57">
        <v>150</v>
      </c>
      <c r="D88" s="57">
        <v>150</v>
      </c>
      <c r="E88" s="57">
        <v>150</v>
      </c>
      <c r="F88" s="57">
        <v>150</v>
      </c>
      <c r="G88" s="57">
        <v>150</v>
      </c>
      <c r="H88" s="57">
        <v>150</v>
      </c>
      <c r="I88" s="57">
        <v>150</v>
      </c>
      <c r="J88" s="57">
        <v>150</v>
      </c>
      <c r="K88" s="57">
        <v>150</v>
      </c>
      <c r="L88" s="57">
        <v>150</v>
      </c>
      <c r="M88" s="57">
        <v>150</v>
      </c>
      <c r="N88" s="58">
        <f t="shared" si="2"/>
        <v>1800</v>
      </c>
    </row>
    <row r="89" spans="1:14" x14ac:dyDescent="0.25">
      <c r="A89" s="56" t="s">
        <v>86</v>
      </c>
      <c r="B89" s="57">
        <v>385</v>
      </c>
      <c r="C89" s="57">
        <v>385</v>
      </c>
      <c r="D89" s="57">
        <v>385</v>
      </c>
      <c r="E89" s="57">
        <v>385</v>
      </c>
      <c r="F89" s="57">
        <v>385</v>
      </c>
      <c r="G89" s="57">
        <v>385</v>
      </c>
      <c r="H89" s="57">
        <v>385</v>
      </c>
      <c r="I89" s="57">
        <v>385</v>
      </c>
      <c r="J89" s="57">
        <v>385</v>
      </c>
      <c r="K89" s="57">
        <v>385</v>
      </c>
      <c r="L89" s="57">
        <v>385</v>
      </c>
      <c r="M89" s="57">
        <v>385</v>
      </c>
      <c r="N89" s="58">
        <f t="shared" si="2"/>
        <v>4620</v>
      </c>
    </row>
    <row r="90" spans="1:14" x14ac:dyDescent="0.25">
      <c r="A90" s="56" t="s">
        <v>88</v>
      </c>
      <c r="B90" s="57">
        <v>210</v>
      </c>
      <c r="C90" s="57">
        <v>210</v>
      </c>
      <c r="D90" s="57">
        <v>210</v>
      </c>
      <c r="E90" s="57">
        <v>210</v>
      </c>
      <c r="F90" s="57">
        <v>210</v>
      </c>
      <c r="G90" s="57">
        <v>210</v>
      </c>
      <c r="H90" s="57">
        <v>210</v>
      </c>
      <c r="I90" s="57">
        <v>210</v>
      </c>
      <c r="J90" s="57">
        <v>210</v>
      </c>
      <c r="K90" s="57">
        <v>210</v>
      </c>
      <c r="L90" s="57">
        <v>210</v>
      </c>
      <c r="M90" s="57">
        <v>210</v>
      </c>
      <c r="N90" s="58">
        <f t="shared" si="2"/>
        <v>2520</v>
      </c>
    </row>
    <row r="91" spans="1:14" x14ac:dyDescent="0.25">
      <c r="A91" s="56" t="s">
        <v>147</v>
      </c>
      <c r="B91" s="57">
        <v>280</v>
      </c>
      <c r="C91" s="57">
        <v>280</v>
      </c>
      <c r="D91" s="57">
        <v>280</v>
      </c>
      <c r="E91" s="57">
        <v>280</v>
      </c>
      <c r="F91" s="57">
        <v>280</v>
      </c>
      <c r="G91" s="57">
        <v>280</v>
      </c>
      <c r="H91" s="57">
        <v>280</v>
      </c>
      <c r="I91" s="57">
        <v>280</v>
      </c>
      <c r="J91" s="57">
        <v>280</v>
      </c>
      <c r="K91" s="57">
        <v>280</v>
      </c>
      <c r="L91" s="57">
        <v>280</v>
      </c>
      <c r="M91" s="57">
        <v>280</v>
      </c>
      <c r="N91" s="58">
        <f t="shared" si="2"/>
        <v>3360</v>
      </c>
    </row>
    <row r="92" spans="1:14" x14ac:dyDescent="0.25">
      <c r="A92" s="56" t="s">
        <v>148</v>
      </c>
      <c r="B92" s="57">
        <v>195</v>
      </c>
      <c r="C92" s="57">
        <v>195</v>
      </c>
      <c r="D92" s="57">
        <v>195</v>
      </c>
      <c r="E92" s="57">
        <v>195</v>
      </c>
      <c r="F92" s="57">
        <v>195</v>
      </c>
      <c r="G92" s="57">
        <v>195</v>
      </c>
      <c r="H92" s="57">
        <v>195</v>
      </c>
      <c r="I92" s="57">
        <v>195</v>
      </c>
      <c r="J92" s="57">
        <v>195</v>
      </c>
      <c r="K92" s="57">
        <v>195</v>
      </c>
      <c r="L92" s="57">
        <v>195</v>
      </c>
      <c r="M92" s="57">
        <v>195</v>
      </c>
      <c r="N92" s="58">
        <f t="shared" si="2"/>
        <v>2340</v>
      </c>
    </row>
    <row r="93" spans="1:14" x14ac:dyDescent="0.25">
      <c r="A93" s="56" t="s">
        <v>94</v>
      </c>
      <c r="B93" s="57">
        <v>310</v>
      </c>
      <c r="C93" s="57">
        <v>310</v>
      </c>
      <c r="D93" s="57">
        <v>310</v>
      </c>
      <c r="E93" s="57">
        <v>310</v>
      </c>
      <c r="F93" s="57">
        <v>310</v>
      </c>
      <c r="G93" s="57">
        <v>310</v>
      </c>
      <c r="H93" s="57">
        <v>310</v>
      </c>
      <c r="I93" s="57">
        <v>310</v>
      </c>
      <c r="J93" s="57">
        <v>310</v>
      </c>
      <c r="K93" s="57">
        <v>310</v>
      </c>
      <c r="L93" s="57">
        <v>310</v>
      </c>
      <c r="M93" s="57">
        <v>310</v>
      </c>
      <c r="N93" s="58">
        <f t="shared" si="2"/>
        <v>3720</v>
      </c>
    </row>
    <row r="94" spans="1:14" x14ac:dyDescent="0.25">
      <c r="A94" s="56" t="s">
        <v>96</v>
      </c>
      <c r="B94" s="57">
        <v>0</v>
      </c>
      <c r="C94" s="57">
        <v>0</v>
      </c>
      <c r="D94" s="57">
        <v>0</v>
      </c>
      <c r="E94" s="57">
        <v>0</v>
      </c>
      <c r="F94" s="57">
        <v>0</v>
      </c>
      <c r="G94" s="57">
        <v>0</v>
      </c>
      <c r="H94" s="57">
        <v>0</v>
      </c>
      <c r="I94" s="57">
        <v>0</v>
      </c>
      <c r="J94" s="57">
        <v>0</v>
      </c>
      <c r="K94" s="57">
        <v>0</v>
      </c>
      <c r="L94" s="57">
        <v>0</v>
      </c>
      <c r="M94" s="57">
        <v>0</v>
      </c>
      <c r="N94" s="58">
        <f t="shared" si="2"/>
        <v>0</v>
      </c>
    </row>
    <row r="95" spans="1:14" x14ac:dyDescent="0.25">
      <c r="A95" s="56" t="s">
        <v>97</v>
      </c>
      <c r="B95" s="57">
        <v>0</v>
      </c>
      <c r="C95" s="57">
        <v>0</v>
      </c>
      <c r="D95" s="57">
        <v>0</v>
      </c>
      <c r="E95" s="57">
        <v>0</v>
      </c>
      <c r="F95" s="57">
        <v>0</v>
      </c>
      <c r="G95" s="57">
        <v>0</v>
      </c>
      <c r="H95" s="57">
        <v>0</v>
      </c>
      <c r="I95" s="57">
        <v>0</v>
      </c>
      <c r="J95" s="57">
        <v>0</v>
      </c>
      <c r="K95" s="57">
        <v>0</v>
      </c>
      <c r="L95" s="57">
        <v>0</v>
      </c>
      <c r="M95" s="57">
        <v>0</v>
      </c>
      <c r="N95" s="58">
        <f t="shared" si="2"/>
        <v>0</v>
      </c>
    </row>
    <row r="96" spans="1:14" x14ac:dyDescent="0.25">
      <c r="A96" s="56" t="s">
        <v>99</v>
      </c>
      <c r="B96" s="57">
        <v>0</v>
      </c>
      <c r="C96" s="57">
        <v>0</v>
      </c>
      <c r="D96" s="57">
        <v>0</v>
      </c>
      <c r="E96" s="57">
        <v>0</v>
      </c>
      <c r="F96" s="57">
        <v>0</v>
      </c>
      <c r="G96" s="57">
        <v>0</v>
      </c>
      <c r="H96" s="57">
        <v>0</v>
      </c>
      <c r="I96" s="57">
        <v>0</v>
      </c>
      <c r="J96" s="57">
        <v>0</v>
      </c>
      <c r="K96" s="57">
        <v>0</v>
      </c>
      <c r="L96" s="57">
        <v>0</v>
      </c>
      <c r="M96" s="57">
        <v>0</v>
      </c>
      <c r="N96" s="58">
        <f t="shared" si="2"/>
        <v>0</v>
      </c>
    </row>
    <row r="97" spans="1:14" x14ac:dyDescent="0.25">
      <c r="A97" s="56" t="s">
        <v>100</v>
      </c>
      <c r="B97" s="57">
        <v>0</v>
      </c>
      <c r="C97" s="57">
        <v>0</v>
      </c>
      <c r="D97" s="57">
        <v>0</v>
      </c>
      <c r="E97" s="57">
        <v>0</v>
      </c>
      <c r="F97" s="57">
        <v>0</v>
      </c>
      <c r="G97" s="57">
        <v>0</v>
      </c>
      <c r="H97" s="57">
        <v>0</v>
      </c>
      <c r="I97" s="57">
        <v>0</v>
      </c>
      <c r="J97" s="57">
        <v>0</v>
      </c>
      <c r="K97" s="57">
        <v>0</v>
      </c>
      <c r="L97" s="57">
        <v>0</v>
      </c>
      <c r="M97" s="57">
        <v>0</v>
      </c>
      <c r="N97" s="58">
        <f t="shared" si="2"/>
        <v>0</v>
      </c>
    </row>
    <row r="98" spans="1:14" x14ac:dyDescent="0.25">
      <c r="A98" s="56" t="s">
        <v>149</v>
      </c>
      <c r="B98" s="57">
        <v>0</v>
      </c>
      <c r="C98" s="57">
        <v>0</v>
      </c>
      <c r="D98" s="57">
        <v>0</v>
      </c>
      <c r="E98" s="57">
        <v>1800</v>
      </c>
      <c r="F98" s="57">
        <v>0</v>
      </c>
      <c r="G98" s="57">
        <v>0</v>
      </c>
      <c r="H98" s="57">
        <v>0</v>
      </c>
      <c r="I98" s="57">
        <v>0</v>
      </c>
      <c r="J98" s="57">
        <v>0</v>
      </c>
      <c r="K98" s="57">
        <v>0</v>
      </c>
      <c r="L98" s="57">
        <v>0</v>
      </c>
      <c r="M98" s="57">
        <v>0</v>
      </c>
      <c r="N98" s="58">
        <f t="shared" si="2"/>
        <v>1800</v>
      </c>
    </row>
    <row r="99" spans="1:14" x14ac:dyDescent="0.25">
      <c r="A99" s="56" t="s">
        <v>150</v>
      </c>
      <c r="B99" s="57">
        <v>0</v>
      </c>
      <c r="C99" s="57">
        <v>0</v>
      </c>
      <c r="D99" s="57">
        <v>0</v>
      </c>
      <c r="E99" s="57">
        <v>0</v>
      </c>
      <c r="F99" s="57">
        <v>0</v>
      </c>
      <c r="G99" s="57">
        <v>0</v>
      </c>
      <c r="H99" s="57">
        <v>0</v>
      </c>
      <c r="I99" s="57">
        <v>0</v>
      </c>
      <c r="J99" s="57">
        <v>0</v>
      </c>
      <c r="K99" s="57">
        <v>0</v>
      </c>
      <c r="L99" s="57">
        <v>0</v>
      </c>
      <c r="M99" s="57">
        <v>0</v>
      </c>
      <c r="N99" s="58">
        <f t="shared" si="2"/>
        <v>0</v>
      </c>
    </row>
    <row r="100" spans="1:14" x14ac:dyDescent="0.25">
      <c r="A100" s="56" t="s">
        <v>151</v>
      </c>
      <c r="B100" s="57">
        <v>0</v>
      </c>
      <c r="C100" s="57">
        <v>0</v>
      </c>
      <c r="D100" s="57">
        <v>0</v>
      </c>
      <c r="E100" s="57">
        <v>0</v>
      </c>
      <c r="F100" s="57">
        <v>0</v>
      </c>
      <c r="G100" s="57">
        <v>0</v>
      </c>
      <c r="H100" s="57">
        <v>0</v>
      </c>
      <c r="I100" s="57">
        <v>0</v>
      </c>
      <c r="J100" s="57">
        <v>0</v>
      </c>
      <c r="K100" s="57">
        <v>0</v>
      </c>
      <c r="L100" s="57">
        <v>0</v>
      </c>
      <c r="M100" s="57">
        <v>0</v>
      </c>
      <c r="N100" s="58">
        <f t="shared" si="2"/>
        <v>0</v>
      </c>
    </row>
    <row r="101" spans="1:14" x14ac:dyDescent="0.25">
      <c r="A101" s="56" t="s">
        <v>152</v>
      </c>
      <c r="B101" s="57">
        <v>0</v>
      </c>
      <c r="C101" s="57">
        <v>0</v>
      </c>
      <c r="D101" s="57">
        <v>0</v>
      </c>
      <c r="E101" s="57">
        <v>0</v>
      </c>
      <c r="F101" s="57">
        <v>0</v>
      </c>
      <c r="G101" s="57">
        <v>0</v>
      </c>
      <c r="H101" s="57">
        <v>0</v>
      </c>
      <c r="I101" s="57">
        <v>0</v>
      </c>
      <c r="J101" s="57">
        <v>0</v>
      </c>
      <c r="K101" s="57">
        <v>0</v>
      </c>
      <c r="L101" s="57">
        <v>0</v>
      </c>
      <c r="M101" s="57">
        <v>0</v>
      </c>
      <c r="N101" s="58">
        <f t="shared" si="2"/>
        <v>0</v>
      </c>
    </row>
    <row r="102" spans="1:14" x14ac:dyDescent="0.25">
      <c r="A102" s="56" t="s">
        <v>153</v>
      </c>
      <c r="B102" s="57">
        <v>0</v>
      </c>
      <c r="C102" s="57">
        <v>0</v>
      </c>
      <c r="D102" s="57">
        <v>0</v>
      </c>
      <c r="E102" s="57">
        <v>0</v>
      </c>
      <c r="F102" s="57">
        <v>0</v>
      </c>
      <c r="G102" s="57">
        <v>0</v>
      </c>
      <c r="H102" s="57">
        <v>0</v>
      </c>
      <c r="I102" s="57">
        <v>0</v>
      </c>
      <c r="J102" s="57">
        <v>0</v>
      </c>
      <c r="K102" s="57">
        <v>0</v>
      </c>
      <c r="L102" s="57">
        <v>0</v>
      </c>
      <c r="M102" s="57">
        <v>0</v>
      </c>
      <c r="N102" s="58">
        <f t="shared" si="2"/>
        <v>0</v>
      </c>
    </row>
  </sheetData>
  <sheetProtection sheet="1"/>
  <mergeCells count="16">
    <mergeCell ref="A76:D76"/>
    <mergeCell ref="B62:D62"/>
    <mergeCell ref="B71:D71"/>
    <mergeCell ref="B72:D72"/>
    <mergeCell ref="B73:D73"/>
    <mergeCell ref="B74:D74"/>
    <mergeCell ref="B34:D34"/>
    <mergeCell ref="B39:D39"/>
    <mergeCell ref="B46:D46"/>
    <mergeCell ref="B53:D53"/>
    <mergeCell ref="B60:D60"/>
    <mergeCell ref="A1:D1"/>
    <mergeCell ref="B5:D5"/>
    <mergeCell ref="B7:D7"/>
    <mergeCell ref="B17:D17"/>
    <mergeCell ref="B19:D19"/>
  </mergeCells>
  <hyperlinks>
    <hyperlink ref="A1" r:id="rId1" location="'Property%204'!A80" xr:uid="{00000000-0004-0000-0400-000000000000}"/>
  </hyperlinks>
  <pageMargins left="0.5" right="0.5" top="0.5" bottom="0.5" header="0.511811023622047" footer="0.511811023622047"/>
  <pageSetup fitToHeight="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2"/>
  <sheetViews>
    <sheetView zoomScaleNormal="100" workbookViewId="0">
      <selection sqref="A1:D1"/>
    </sheetView>
  </sheetViews>
  <sheetFormatPr defaultColWidth="8.7109375" defaultRowHeight="15" x14ac:dyDescent="0.25"/>
  <cols>
    <col min="1" max="1" width="36" customWidth="1"/>
    <col min="2" max="2" width="38" customWidth="1"/>
    <col min="3" max="3" width="28" customWidth="1"/>
    <col min="4" max="4" width="20" customWidth="1"/>
    <col min="5" max="13" width="13" customWidth="1"/>
    <col min="14" max="14" width="14" customWidth="1"/>
  </cols>
  <sheetData>
    <row r="1" spans="1:4" ht="42" customHeight="1" x14ac:dyDescent="0.25">
      <c r="A1" s="7" t="s">
        <v>59</v>
      </c>
      <c r="B1" s="7"/>
      <c r="C1" s="7"/>
      <c r="D1" s="7"/>
    </row>
    <row r="2" spans="1:4" ht="25.5" customHeight="1" x14ac:dyDescent="0.35">
      <c r="B2" s="26" t="s">
        <v>60</v>
      </c>
    </row>
    <row r="3" spans="1:4" ht="15" customHeight="1" x14ac:dyDescent="0.25">
      <c r="B3" s="27" t="s">
        <v>61</v>
      </c>
      <c r="C3" s="28" t="s">
        <v>162</v>
      </c>
      <c r="D3" s="29" t="s">
        <v>161</v>
      </c>
    </row>
    <row r="4" spans="1:4" ht="15" customHeight="1" x14ac:dyDescent="0.25">
      <c r="B4" s="27" t="s">
        <v>64</v>
      </c>
      <c r="C4" s="30" t="s">
        <v>65</v>
      </c>
      <c r="D4" s="29" t="s">
        <v>66</v>
      </c>
    </row>
    <row r="5" spans="1:4" ht="3" customHeight="1" x14ac:dyDescent="0.25">
      <c r="B5" s="12"/>
      <c r="C5" s="12"/>
      <c r="D5" s="12"/>
    </row>
    <row r="7" spans="1:4" ht="21.75" customHeight="1" x14ac:dyDescent="0.25">
      <c r="B7" s="6" t="s">
        <v>67</v>
      </c>
      <c r="C7" s="6"/>
      <c r="D7" s="6"/>
    </row>
    <row r="8" spans="1:4" ht="15" customHeight="1" x14ac:dyDescent="0.25">
      <c r="B8" s="32" t="s">
        <v>68</v>
      </c>
      <c r="C8" s="32" t="s">
        <v>69</v>
      </c>
      <c r="D8" s="33" t="s">
        <v>70</v>
      </c>
    </row>
    <row r="9" spans="1:4" ht="15" customHeight="1" x14ac:dyDescent="0.25">
      <c r="B9" s="34" t="s">
        <v>71</v>
      </c>
      <c r="C9" s="35" t="s">
        <v>72</v>
      </c>
      <c r="D9" s="36">
        <f t="shared" ref="D9:D14" si="0">IFERROR(IF($C$4="All Periods (Annual)",N81,INDEX(B81:M81,MATCH($C$4,$B$80:$M$80,0))),0)</f>
        <v>8400</v>
      </c>
    </row>
    <row r="10" spans="1:4" ht="15" customHeight="1" x14ac:dyDescent="0.25">
      <c r="B10" s="34" t="s">
        <v>73</v>
      </c>
      <c r="C10" s="35"/>
      <c r="D10" s="36">
        <f t="shared" si="0"/>
        <v>75</v>
      </c>
    </row>
    <row r="11" spans="1:4" ht="15" customHeight="1" x14ac:dyDescent="0.25">
      <c r="B11" s="34" t="s">
        <v>74</v>
      </c>
      <c r="C11" s="35" t="s">
        <v>75</v>
      </c>
      <c r="D11" s="36">
        <f t="shared" si="0"/>
        <v>50</v>
      </c>
    </row>
    <row r="12" spans="1:4" ht="15" customHeight="1" x14ac:dyDescent="0.25">
      <c r="B12" s="34" t="s">
        <v>76</v>
      </c>
      <c r="C12" s="35"/>
      <c r="D12" s="36">
        <f t="shared" si="0"/>
        <v>0</v>
      </c>
    </row>
    <row r="13" spans="1:4" ht="15" customHeight="1" x14ac:dyDescent="0.25">
      <c r="B13" s="34" t="s">
        <v>77</v>
      </c>
      <c r="C13" s="35"/>
      <c r="D13" s="36">
        <f t="shared" si="0"/>
        <v>0</v>
      </c>
    </row>
    <row r="14" spans="1:4" ht="15" customHeight="1" x14ac:dyDescent="0.25">
      <c r="B14" s="34" t="s">
        <v>78</v>
      </c>
      <c r="C14" s="35"/>
      <c r="D14" s="36">
        <f t="shared" si="0"/>
        <v>0</v>
      </c>
    </row>
    <row r="15" spans="1:4" ht="15" customHeight="1" x14ac:dyDescent="0.25">
      <c r="B15" s="37" t="s">
        <v>79</v>
      </c>
      <c r="D15" s="38">
        <f>SUM(D9:D14)</f>
        <v>8525</v>
      </c>
    </row>
    <row r="17" spans="2:4" ht="21.75" customHeight="1" x14ac:dyDescent="0.25">
      <c r="B17" s="5" t="s">
        <v>80</v>
      </c>
      <c r="C17" s="5"/>
      <c r="D17" s="5"/>
    </row>
    <row r="19" spans="2:4" ht="21.75" customHeight="1" x14ac:dyDescent="0.25">
      <c r="B19" s="6" t="s">
        <v>81</v>
      </c>
      <c r="C19" s="6"/>
      <c r="D19" s="6"/>
    </row>
    <row r="20" spans="2:4" ht="15" customHeight="1" x14ac:dyDescent="0.25">
      <c r="B20" s="32" t="s">
        <v>68</v>
      </c>
      <c r="C20" s="32" t="s">
        <v>82</v>
      </c>
      <c r="D20" s="33" t="s">
        <v>70</v>
      </c>
    </row>
    <row r="21" spans="2:4" ht="15" customHeight="1" x14ac:dyDescent="0.25">
      <c r="B21" s="34" t="s">
        <v>83</v>
      </c>
      <c r="C21" s="35" t="s">
        <v>84</v>
      </c>
      <c r="D21" s="36">
        <f t="shared" ref="D21:D31" si="1">IFERROR(IF($C$4="All Periods (Annual)",N87,INDEX(B87:M87,MATCH($C$4,$B$80:$M$80,0))),0)</f>
        <v>672</v>
      </c>
    </row>
    <row r="22" spans="2:4" ht="15" customHeight="1" x14ac:dyDescent="0.25">
      <c r="B22" s="34" t="s">
        <v>85</v>
      </c>
      <c r="C22" s="35"/>
      <c r="D22" s="36">
        <f t="shared" si="1"/>
        <v>150</v>
      </c>
    </row>
    <row r="23" spans="2:4" ht="15" customHeight="1" x14ac:dyDescent="0.25">
      <c r="B23" s="34" t="s">
        <v>86</v>
      </c>
      <c r="C23" s="35" t="s">
        <v>87</v>
      </c>
      <c r="D23" s="36">
        <f t="shared" si="1"/>
        <v>385</v>
      </c>
    </row>
    <row r="24" spans="2:4" ht="15" customHeight="1" x14ac:dyDescent="0.25">
      <c r="B24" s="34" t="s">
        <v>88</v>
      </c>
      <c r="C24" s="35" t="s">
        <v>89</v>
      </c>
      <c r="D24" s="36">
        <f t="shared" si="1"/>
        <v>210</v>
      </c>
    </row>
    <row r="25" spans="2:4" ht="15" customHeight="1" x14ac:dyDescent="0.25">
      <c r="B25" s="34" t="s">
        <v>90</v>
      </c>
      <c r="C25" s="35" t="s">
        <v>91</v>
      </c>
      <c r="D25" s="36">
        <f t="shared" si="1"/>
        <v>280</v>
      </c>
    </row>
    <row r="26" spans="2:4" ht="15" customHeight="1" x14ac:dyDescent="0.25">
      <c r="B26" s="34" t="s">
        <v>92</v>
      </c>
      <c r="C26" s="35" t="s">
        <v>93</v>
      </c>
      <c r="D26" s="36">
        <f t="shared" si="1"/>
        <v>195</v>
      </c>
    </row>
    <row r="27" spans="2:4" ht="15" customHeight="1" x14ac:dyDescent="0.25">
      <c r="B27" s="34" t="s">
        <v>94</v>
      </c>
      <c r="C27" s="35" t="s">
        <v>95</v>
      </c>
      <c r="D27" s="36">
        <f t="shared" si="1"/>
        <v>310</v>
      </c>
    </row>
    <row r="28" spans="2:4" ht="15" customHeight="1" x14ac:dyDescent="0.25">
      <c r="B28" s="34" t="s">
        <v>96</v>
      </c>
      <c r="C28" s="35"/>
      <c r="D28" s="36">
        <f t="shared" si="1"/>
        <v>0</v>
      </c>
    </row>
    <row r="29" spans="2:4" ht="15" customHeight="1" x14ac:dyDescent="0.25">
      <c r="B29" s="34" t="s">
        <v>97</v>
      </c>
      <c r="C29" s="35" t="s">
        <v>98</v>
      </c>
      <c r="D29" s="36">
        <f t="shared" si="1"/>
        <v>0</v>
      </c>
    </row>
    <row r="30" spans="2:4" ht="15" customHeight="1" x14ac:dyDescent="0.25">
      <c r="B30" s="34" t="s">
        <v>99</v>
      </c>
      <c r="C30" s="35"/>
      <c r="D30" s="36">
        <f t="shared" si="1"/>
        <v>0</v>
      </c>
    </row>
    <row r="31" spans="2:4" ht="15" customHeight="1" x14ac:dyDescent="0.25">
      <c r="B31" s="34" t="s">
        <v>100</v>
      </c>
      <c r="C31" s="35"/>
      <c r="D31" s="36">
        <f t="shared" si="1"/>
        <v>0</v>
      </c>
    </row>
    <row r="32" spans="2:4" ht="15" customHeight="1" x14ac:dyDescent="0.25">
      <c r="B32" s="37" t="s">
        <v>101</v>
      </c>
      <c r="D32" s="38">
        <f>SUM(D21:D31)</f>
        <v>2202</v>
      </c>
    </row>
    <row r="34" spans="2:4" ht="21.75" customHeight="1" x14ac:dyDescent="0.25">
      <c r="B34" s="6" t="s">
        <v>102</v>
      </c>
      <c r="C34" s="6"/>
      <c r="D34" s="6"/>
    </row>
    <row r="35" spans="2:4" ht="15" customHeight="1" x14ac:dyDescent="0.25">
      <c r="B35" s="34" t="s">
        <v>79</v>
      </c>
      <c r="D35" s="39">
        <f>D15</f>
        <v>8525</v>
      </c>
    </row>
    <row r="36" spans="2:4" ht="15" customHeight="1" x14ac:dyDescent="0.25">
      <c r="B36" s="34" t="s">
        <v>101</v>
      </c>
      <c r="D36" s="39">
        <f>-D32</f>
        <v>-2202</v>
      </c>
    </row>
    <row r="37" spans="2:4" ht="15" customHeight="1" x14ac:dyDescent="0.25">
      <c r="B37" s="37" t="s">
        <v>103</v>
      </c>
      <c r="D37" s="38">
        <f>D15-D32</f>
        <v>6323</v>
      </c>
    </row>
    <row r="39" spans="2:4" ht="21.75" customHeight="1" x14ac:dyDescent="0.25">
      <c r="B39" s="6" t="s">
        <v>104</v>
      </c>
      <c r="C39" s="6"/>
      <c r="D39" s="6"/>
    </row>
    <row r="40" spans="2:4" ht="15" customHeight="1" x14ac:dyDescent="0.25">
      <c r="B40" s="32" t="s">
        <v>68</v>
      </c>
      <c r="C40" s="32" t="s">
        <v>82</v>
      </c>
      <c r="D40" s="33" t="s">
        <v>70</v>
      </c>
    </row>
    <row r="41" spans="2:4" ht="15" customHeight="1" x14ac:dyDescent="0.25">
      <c r="B41" s="40" t="s">
        <v>105</v>
      </c>
      <c r="C41" s="28" t="s">
        <v>106</v>
      </c>
      <c r="D41" s="36">
        <f>IFERROR(IF($C$4="All Periods (Annual)",N98,INDEX(B98:M98,MATCH($C$4,$B$80:$M$80,0))),0)</f>
        <v>1800</v>
      </c>
    </row>
    <row r="42" spans="2:4" ht="15" customHeight="1" x14ac:dyDescent="0.25">
      <c r="B42" s="40"/>
      <c r="C42" s="28"/>
      <c r="D42" s="36">
        <f>IFERROR(IF($C$4="All Periods (Annual)",N99,INDEX(B99:M99,MATCH($C$4,$B$80:$M$80,0))),0)</f>
        <v>0</v>
      </c>
    </row>
    <row r="43" spans="2:4" ht="15" customHeight="1" x14ac:dyDescent="0.25">
      <c r="B43" s="40"/>
      <c r="C43" s="28"/>
      <c r="D43" s="36">
        <f>IFERROR(IF($C$4="All Periods (Annual)",N100,INDEX(B100:M100,MATCH($C$4,$B$80:$M$80,0))),0)</f>
        <v>0</v>
      </c>
    </row>
    <row r="44" spans="2:4" ht="15" customHeight="1" x14ac:dyDescent="0.25">
      <c r="B44" s="37" t="s">
        <v>107</v>
      </c>
      <c r="D44" s="38">
        <f>SUM(D41:D43)</f>
        <v>1800</v>
      </c>
    </row>
    <row r="46" spans="2:4" ht="21.75" customHeight="1" x14ac:dyDescent="0.25">
      <c r="B46" s="6" t="s">
        <v>108</v>
      </c>
      <c r="C46" s="6"/>
      <c r="D46" s="6"/>
    </row>
    <row r="47" spans="2:4" ht="15" customHeight="1" x14ac:dyDescent="0.25">
      <c r="B47" s="34" t="s">
        <v>109</v>
      </c>
      <c r="D47" s="41">
        <v>14500</v>
      </c>
    </row>
    <row r="48" spans="2:4" ht="15" customHeight="1" x14ac:dyDescent="0.25">
      <c r="B48" s="34" t="s">
        <v>110</v>
      </c>
      <c r="D48" s="42">
        <v>0.05</v>
      </c>
    </row>
    <row r="49" spans="2:4" ht="15" customHeight="1" x14ac:dyDescent="0.25">
      <c r="B49" s="34" t="s">
        <v>111</v>
      </c>
      <c r="C49" s="43" t="s">
        <v>112</v>
      </c>
      <c r="D49" s="39">
        <f>D9*D48</f>
        <v>420</v>
      </c>
    </row>
    <row r="50" spans="2:4" ht="15" customHeight="1" x14ac:dyDescent="0.25">
      <c r="B50" s="34" t="s">
        <v>113</v>
      </c>
      <c r="D50" s="39">
        <f>-D44</f>
        <v>-1800</v>
      </c>
    </row>
    <row r="51" spans="2:4" ht="15" customHeight="1" x14ac:dyDescent="0.25">
      <c r="B51" s="37" t="s">
        <v>114</v>
      </c>
      <c r="D51" s="38">
        <f>D47+D49+D50</f>
        <v>13120</v>
      </c>
    </row>
    <row r="53" spans="2:4" ht="21.75" customHeight="1" x14ac:dyDescent="0.25">
      <c r="B53" s="6" t="s">
        <v>115</v>
      </c>
      <c r="C53" s="6"/>
      <c r="D53" s="6"/>
    </row>
    <row r="54" spans="2:4" ht="15" customHeight="1" x14ac:dyDescent="0.25">
      <c r="B54" s="44" t="s">
        <v>109</v>
      </c>
      <c r="C54" s="45"/>
      <c r="D54" s="46">
        <v>19840</v>
      </c>
    </row>
    <row r="55" spans="2:4" ht="15" customHeight="1" x14ac:dyDescent="0.25">
      <c r="B55" s="44" t="s">
        <v>116</v>
      </c>
      <c r="C55" s="45"/>
      <c r="D55" s="47">
        <f>D15</f>
        <v>8525</v>
      </c>
    </row>
    <row r="56" spans="2:4" ht="15" customHeight="1" x14ac:dyDescent="0.25">
      <c r="B56" s="44" t="s">
        <v>117</v>
      </c>
      <c r="C56" s="45"/>
      <c r="D56" s="47">
        <f>-D32</f>
        <v>-2202</v>
      </c>
    </row>
    <row r="57" spans="2:4" ht="15" customHeight="1" x14ac:dyDescent="0.25">
      <c r="B57" s="44" t="s">
        <v>118</v>
      </c>
      <c r="C57" s="45"/>
      <c r="D57" s="47">
        <f>-D44</f>
        <v>-1800</v>
      </c>
    </row>
    <row r="58" spans="2:4" ht="15" customHeight="1" x14ac:dyDescent="0.25">
      <c r="B58" s="44" t="s">
        <v>119</v>
      </c>
      <c r="C58" s="45"/>
      <c r="D58" s="47">
        <f>-D67</f>
        <v>-5903</v>
      </c>
    </row>
    <row r="59" spans="2:4" ht="15" customHeight="1" x14ac:dyDescent="0.25">
      <c r="B59" s="48" t="s">
        <v>114</v>
      </c>
      <c r="C59" s="45"/>
      <c r="D59" s="49">
        <f>SUM(D54:D58)</f>
        <v>18460</v>
      </c>
    </row>
    <row r="60" spans="2:4" ht="18" customHeight="1" x14ac:dyDescent="0.25">
      <c r="B60" s="4" t="s">
        <v>120</v>
      </c>
      <c r="C60" s="4"/>
      <c r="D60" s="4"/>
    </row>
    <row r="62" spans="2:4" ht="21.75" customHeight="1" x14ac:dyDescent="0.25">
      <c r="B62" s="6" t="s">
        <v>121</v>
      </c>
      <c r="C62" s="6"/>
      <c r="D62" s="6"/>
    </row>
    <row r="63" spans="2:4" ht="15" customHeight="1" x14ac:dyDescent="0.25">
      <c r="B63" s="34" t="s">
        <v>103</v>
      </c>
      <c r="D63" s="39">
        <f>D37</f>
        <v>6323</v>
      </c>
    </row>
    <row r="64" spans="2:4" ht="15" customHeight="1" x14ac:dyDescent="0.25">
      <c r="B64" s="34" t="s">
        <v>122</v>
      </c>
      <c r="D64" s="39">
        <f>-D49</f>
        <v>-420</v>
      </c>
    </row>
    <row r="65" spans="1:14" ht="15" customHeight="1" x14ac:dyDescent="0.25">
      <c r="B65" s="34" t="s">
        <v>123</v>
      </c>
      <c r="D65" s="36">
        <f>IFERROR(IF($C$4="All Periods (Annual)",N101,INDEX(B101:M101,MATCH($C$4,$B$80:$M$80,0))),0)</f>
        <v>0</v>
      </c>
    </row>
    <row r="66" spans="1:14" ht="15" customHeight="1" x14ac:dyDescent="0.25">
      <c r="B66" s="34" t="s">
        <v>124</v>
      </c>
      <c r="D66" s="36">
        <f>IFERROR(IF($C$4="All Periods (Annual)",N102,INDEX(B102:M102,MATCH($C$4,$B$80:$M$80,0))),0)</f>
        <v>0</v>
      </c>
    </row>
    <row r="67" spans="1:14" ht="25.5" customHeight="1" x14ac:dyDescent="0.25">
      <c r="B67" s="50" t="s">
        <v>125</v>
      </c>
      <c r="D67" s="51">
        <f>SUM(D63:D66)</f>
        <v>5903</v>
      </c>
    </row>
    <row r="68" spans="1:14" ht="15" customHeight="1" x14ac:dyDescent="0.25">
      <c r="B68" s="34" t="s">
        <v>126</v>
      </c>
      <c r="C68" s="28" t="s">
        <v>127</v>
      </c>
    </row>
    <row r="69" spans="1:14" ht="15" customHeight="1" x14ac:dyDescent="0.25">
      <c r="B69" s="34" t="s">
        <v>128</v>
      </c>
      <c r="C69" s="28" t="s">
        <v>129</v>
      </c>
    </row>
    <row r="71" spans="1:14" ht="21.75" customHeight="1" x14ac:dyDescent="0.25">
      <c r="B71" s="6" t="s">
        <v>130</v>
      </c>
      <c r="C71" s="6"/>
      <c r="D71" s="6"/>
    </row>
    <row r="72" spans="1:14" ht="19.5" customHeight="1" x14ac:dyDescent="0.25">
      <c r="B72" s="3" t="s">
        <v>131</v>
      </c>
      <c r="C72" s="3"/>
      <c r="D72" s="3"/>
    </row>
    <row r="73" spans="1:14" ht="19.5" customHeight="1" x14ac:dyDescent="0.25">
      <c r="B73" s="3" t="s">
        <v>132</v>
      </c>
      <c r="C73" s="3"/>
      <c r="D73" s="3"/>
    </row>
    <row r="74" spans="1:14" ht="19.5" customHeight="1" x14ac:dyDescent="0.25">
      <c r="B74" s="3"/>
      <c r="C74" s="3"/>
      <c r="D74" s="3"/>
    </row>
    <row r="76" spans="1:14" ht="21.75" customHeight="1" x14ac:dyDescent="0.25">
      <c r="A76" s="8" t="s">
        <v>58</v>
      </c>
      <c r="B76" s="8"/>
      <c r="C76" s="8"/>
      <c r="D76" s="8"/>
    </row>
    <row r="79" spans="1:14" x14ac:dyDescent="0.25">
      <c r="A79" s="52" t="s">
        <v>133</v>
      </c>
    </row>
    <row r="80" spans="1:14" x14ac:dyDescent="0.25">
      <c r="A80" s="53" t="s">
        <v>134</v>
      </c>
      <c r="B80" s="54" t="s">
        <v>135</v>
      </c>
      <c r="C80" s="54" t="s">
        <v>136</v>
      </c>
      <c r="D80" s="54" t="s">
        <v>137</v>
      </c>
      <c r="E80" s="54" t="s">
        <v>65</v>
      </c>
      <c r="F80" s="54" t="s">
        <v>138</v>
      </c>
      <c r="G80" s="54" t="s">
        <v>139</v>
      </c>
      <c r="H80" s="54" t="s">
        <v>140</v>
      </c>
      <c r="I80" s="54" t="s">
        <v>141</v>
      </c>
      <c r="J80" s="54" t="s">
        <v>142</v>
      </c>
      <c r="K80" s="54" t="s">
        <v>143</v>
      </c>
      <c r="L80" s="54" t="s">
        <v>144</v>
      </c>
      <c r="M80" s="54" t="s">
        <v>145</v>
      </c>
      <c r="N80" s="55" t="s">
        <v>146</v>
      </c>
    </row>
    <row r="81" spans="1:14" x14ac:dyDescent="0.25">
      <c r="A81" s="56" t="s">
        <v>71</v>
      </c>
      <c r="B81" s="57">
        <v>8400</v>
      </c>
      <c r="C81" s="57">
        <v>8400</v>
      </c>
      <c r="D81" s="57">
        <v>8400</v>
      </c>
      <c r="E81" s="57">
        <v>8400</v>
      </c>
      <c r="F81" s="57">
        <v>8400</v>
      </c>
      <c r="G81" s="57">
        <v>8400</v>
      </c>
      <c r="H81" s="57">
        <v>8400</v>
      </c>
      <c r="I81" s="57">
        <v>8400</v>
      </c>
      <c r="J81" s="57">
        <v>8400</v>
      </c>
      <c r="K81" s="57">
        <v>8400</v>
      </c>
      <c r="L81" s="57">
        <v>8400</v>
      </c>
      <c r="M81" s="57">
        <v>8400</v>
      </c>
      <c r="N81" s="58">
        <f t="shared" ref="N81:N102" si="2">SUM(B81:M81)</f>
        <v>100800</v>
      </c>
    </row>
    <row r="82" spans="1:14" x14ac:dyDescent="0.25">
      <c r="A82" s="56" t="s">
        <v>73</v>
      </c>
      <c r="B82" s="57">
        <v>75</v>
      </c>
      <c r="C82" s="57">
        <v>75</v>
      </c>
      <c r="D82" s="57">
        <v>75</v>
      </c>
      <c r="E82" s="57">
        <v>75</v>
      </c>
      <c r="F82" s="57">
        <v>75</v>
      </c>
      <c r="G82" s="57">
        <v>75</v>
      </c>
      <c r="H82" s="57">
        <v>75</v>
      </c>
      <c r="I82" s="57">
        <v>75</v>
      </c>
      <c r="J82" s="57">
        <v>75</v>
      </c>
      <c r="K82" s="57">
        <v>75</v>
      </c>
      <c r="L82" s="57">
        <v>75</v>
      </c>
      <c r="M82" s="57">
        <v>75</v>
      </c>
      <c r="N82" s="58">
        <f t="shared" si="2"/>
        <v>900</v>
      </c>
    </row>
    <row r="83" spans="1:14" x14ac:dyDescent="0.25">
      <c r="A83" s="56" t="s">
        <v>74</v>
      </c>
      <c r="B83" s="57">
        <v>50</v>
      </c>
      <c r="C83" s="57">
        <v>50</v>
      </c>
      <c r="D83" s="57">
        <v>50</v>
      </c>
      <c r="E83" s="57">
        <v>50</v>
      </c>
      <c r="F83" s="57">
        <v>50</v>
      </c>
      <c r="G83" s="57">
        <v>50</v>
      </c>
      <c r="H83" s="57">
        <v>50</v>
      </c>
      <c r="I83" s="57">
        <v>50</v>
      </c>
      <c r="J83" s="57">
        <v>50</v>
      </c>
      <c r="K83" s="57">
        <v>50</v>
      </c>
      <c r="L83" s="57">
        <v>50</v>
      </c>
      <c r="M83" s="57">
        <v>50</v>
      </c>
      <c r="N83" s="58">
        <f t="shared" si="2"/>
        <v>600</v>
      </c>
    </row>
    <row r="84" spans="1:14" x14ac:dyDescent="0.25">
      <c r="A84" s="56" t="s">
        <v>76</v>
      </c>
      <c r="B84" s="57">
        <v>0</v>
      </c>
      <c r="C84" s="57">
        <v>0</v>
      </c>
      <c r="D84" s="57">
        <v>0</v>
      </c>
      <c r="E84" s="57">
        <v>0</v>
      </c>
      <c r="F84" s="57">
        <v>0</v>
      </c>
      <c r="G84" s="57">
        <v>0</v>
      </c>
      <c r="H84" s="57">
        <v>0</v>
      </c>
      <c r="I84" s="57">
        <v>0</v>
      </c>
      <c r="J84" s="57">
        <v>0</v>
      </c>
      <c r="K84" s="57">
        <v>0</v>
      </c>
      <c r="L84" s="57">
        <v>0</v>
      </c>
      <c r="M84" s="57">
        <v>0</v>
      </c>
      <c r="N84" s="58">
        <f t="shared" si="2"/>
        <v>0</v>
      </c>
    </row>
    <row r="85" spans="1:14" x14ac:dyDescent="0.25">
      <c r="A85" s="56" t="s">
        <v>77</v>
      </c>
      <c r="B85" s="57">
        <v>0</v>
      </c>
      <c r="C85" s="57">
        <v>0</v>
      </c>
      <c r="D85" s="57">
        <v>0</v>
      </c>
      <c r="E85" s="57">
        <v>0</v>
      </c>
      <c r="F85" s="57">
        <v>0</v>
      </c>
      <c r="G85" s="57">
        <v>0</v>
      </c>
      <c r="H85" s="57">
        <v>0</v>
      </c>
      <c r="I85" s="57">
        <v>0</v>
      </c>
      <c r="J85" s="57">
        <v>0</v>
      </c>
      <c r="K85" s="57">
        <v>0</v>
      </c>
      <c r="L85" s="57">
        <v>0</v>
      </c>
      <c r="M85" s="57">
        <v>0</v>
      </c>
      <c r="N85" s="58">
        <f t="shared" si="2"/>
        <v>0</v>
      </c>
    </row>
    <row r="86" spans="1:14" x14ac:dyDescent="0.25">
      <c r="A86" s="56" t="s">
        <v>78</v>
      </c>
      <c r="B86" s="57">
        <v>0</v>
      </c>
      <c r="C86" s="57">
        <v>0</v>
      </c>
      <c r="D86" s="57">
        <v>0</v>
      </c>
      <c r="E86" s="57">
        <v>0</v>
      </c>
      <c r="F86" s="57">
        <v>0</v>
      </c>
      <c r="G86" s="57">
        <v>0</v>
      </c>
      <c r="H86" s="57">
        <v>0</v>
      </c>
      <c r="I86" s="57">
        <v>0</v>
      </c>
      <c r="J86" s="57">
        <v>0</v>
      </c>
      <c r="K86" s="57">
        <v>0</v>
      </c>
      <c r="L86" s="57">
        <v>0</v>
      </c>
      <c r="M86" s="57">
        <v>0</v>
      </c>
      <c r="N86" s="58">
        <f t="shared" si="2"/>
        <v>0</v>
      </c>
    </row>
    <row r="87" spans="1:14" x14ac:dyDescent="0.25">
      <c r="A87" s="56" t="s">
        <v>83</v>
      </c>
      <c r="B87" s="57">
        <v>672</v>
      </c>
      <c r="C87" s="57">
        <v>672</v>
      </c>
      <c r="D87" s="57">
        <v>672</v>
      </c>
      <c r="E87" s="57">
        <v>672</v>
      </c>
      <c r="F87" s="57">
        <v>672</v>
      </c>
      <c r="G87" s="57">
        <v>672</v>
      </c>
      <c r="H87" s="57">
        <v>672</v>
      </c>
      <c r="I87" s="57">
        <v>672</v>
      </c>
      <c r="J87" s="57">
        <v>672</v>
      </c>
      <c r="K87" s="57">
        <v>672</v>
      </c>
      <c r="L87" s="57">
        <v>672</v>
      </c>
      <c r="M87" s="57">
        <v>672</v>
      </c>
      <c r="N87" s="58">
        <f t="shared" si="2"/>
        <v>8064</v>
      </c>
    </row>
    <row r="88" spans="1:14" x14ac:dyDescent="0.25">
      <c r="A88" s="56" t="s">
        <v>85</v>
      </c>
      <c r="B88" s="57">
        <v>150</v>
      </c>
      <c r="C88" s="57">
        <v>150</v>
      </c>
      <c r="D88" s="57">
        <v>150</v>
      </c>
      <c r="E88" s="57">
        <v>150</v>
      </c>
      <c r="F88" s="57">
        <v>150</v>
      </c>
      <c r="G88" s="57">
        <v>150</v>
      </c>
      <c r="H88" s="57">
        <v>150</v>
      </c>
      <c r="I88" s="57">
        <v>150</v>
      </c>
      <c r="J88" s="57">
        <v>150</v>
      </c>
      <c r="K88" s="57">
        <v>150</v>
      </c>
      <c r="L88" s="57">
        <v>150</v>
      </c>
      <c r="M88" s="57">
        <v>150</v>
      </c>
      <c r="N88" s="58">
        <f t="shared" si="2"/>
        <v>1800</v>
      </c>
    </row>
    <row r="89" spans="1:14" x14ac:dyDescent="0.25">
      <c r="A89" s="56" t="s">
        <v>86</v>
      </c>
      <c r="B89" s="57">
        <v>385</v>
      </c>
      <c r="C89" s="57">
        <v>385</v>
      </c>
      <c r="D89" s="57">
        <v>385</v>
      </c>
      <c r="E89" s="57">
        <v>385</v>
      </c>
      <c r="F89" s="57">
        <v>385</v>
      </c>
      <c r="G89" s="57">
        <v>385</v>
      </c>
      <c r="H89" s="57">
        <v>385</v>
      </c>
      <c r="I89" s="57">
        <v>385</v>
      </c>
      <c r="J89" s="57">
        <v>385</v>
      </c>
      <c r="K89" s="57">
        <v>385</v>
      </c>
      <c r="L89" s="57">
        <v>385</v>
      </c>
      <c r="M89" s="57">
        <v>385</v>
      </c>
      <c r="N89" s="58">
        <f t="shared" si="2"/>
        <v>4620</v>
      </c>
    </row>
    <row r="90" spans="1:14" x14ac:dyDescent="0.25">
      <c r="A90" s="56" t="s">
        <v>88</v>
      </c>
      <c r="B90" s="57">
        <v>210</v>
      </c>
      <c r="C90" s="57">
        <v>210</v>
      </c>
      <c r="D90" s="57">
        <v>210</v>
      </c>
      <c r="E90" s="57">
        <v>210</v>
      </c>
      <c r="F90" s="57">
        <v>210</v>
      </c>
      <c r="G90" s="57">
        <v>210</v>
      </c>
      <c r="H90" s="57">
        <v>210</v>
      </c>
      <c r="I90" s="57">
        <v>210</v>
      </c>
      <c r="J90" s="57">
        <v>210</v>
      </c>
      <c r="K90" s="57">
        <v>210</v>
      </c>
      <c r="L90" s="57">
        <v>210</v>
      </c>
      <c r="M90" s="57">
        <v>210</v>
      </c>
      <c r="N90" s="58">
        <f t="shared" si="2"/>
        <v>2520</v>
      </c>
    </row>
    <row r="91" spans="1:14" x14ac:dyDescent="0.25">
      <c r="A91" s="56" t="s">
        <v>147</v>
      </c>
      <c r="B91" s="57">
        <v>280</v>
      </c>
      <c r="C91" s="57">
        <v>280</v>
      </c>
      <c r="D91" s="57">
        <v>280</v>
      </c>
      <c r="E91" s="57">
        <v>280</v>
      </c>
      <c r="F91" s="57">
        <v>280</v>
      </c>
      <c r="G91" s="57">
        <v>280</v>
      </c>
      <c r="H91" s="57">
        <v>280</v>
      </c>
      <c r="I91" s="57">
        <v>280</v>
      </c>
      <c r="J91" s="57">
        <v>280</v>
      </c>
      <c r="K91" s="57">
        <v>280</v>
      </c>
      <c r="L91" s="57">
        <v>280</v>
      </c>
      <c r="M91" s="57">
        <v>280</v>
      </c>
      <c r="N91" s="58">
        <f t="shared" si="2"/>
        <v>3360</v>
      </c>
    </row>
    <row r="92" spans="1:14" x14ac:dyDescent="0.25">
      <c r="A92" s="56" t="s">
        <v>148</v>
      </c>
      <c r="B92" s="57">
        <v>195</v>
      </c>
      <c r="C92" s="57">
        <v>195</v>
      </c>
      <c r="D92" s="57">
        <v>195</v>
      </c>
      <c r="E92" s="57">
        <v>195</v>
      </c>
      <c r="F92" s="57">
        <v>195</v>
      </c>
      <c r="G92" s="57">
        <v>195</v>
      </c>
      <c r="H92" s="57">
        <v>195</v>
      </c>
      <c r="I92" s="57">
        <v>195</v>
      </c>
      <c r="J92" s="57">
        <v>195</v>
      </c>
      <c r="K92" s="57">
        <v>195</v>
      </c>
      <c r="L92" s="57">
        <v>195</v>
      </c>
      <c r="M92" s="57">
        <v>195</v>
      </c>
      <c r="N92" s="58">
        <f t="shared" si="2"/>
        <v>2340</v>
      </c>
    </row>
    <row r="93" spans="1:14" x14ac:dyDescent="0.25">
      <c r="A93" s="56" t="s">
        <v>94</v>
      </c>
      <c r="B93" s="57">
        <v>310</v>
      </c>
      <c r="C93" s="57">
        <v>310</v>
      </c>
      <c r="D93" s="57">
        <v>310</v>
      </c>
      <c r="E93" s="57">
        <v>310</v>
      </c>
      <c r="F93" s="57">
        <v>310</v>
      </c>
      <c r="G93" s="57">
        <v>310</v>
      </c>
      <c r="H93" s="57">
        <v>310</v>
      </c>
      <c r="I93" s="57">
        <v>310</v>
      </c>
      <c r="J93" s="57">
        <v>310</v>
      </c>
      <c r="K93" s="57">
        <v>310</v>
      </c>
      <c r="L93" s="57">
        <v>310</v>
      </c>
      <c r="M93" s="57">
        <v>310</v>
      </c>
      <c r="N93" s="58">
        <f t="shared" si="2"/>
        <v>3720</v>
      </c>
    </row>
    <row r="94" spans="1:14" x14ac:dyDescent="0.25">
      <c r="A94" s="56" t="s">
        <v>96</v>
      </c>
      <c r="B94" s="57">
        <v>0</v>
      </c>
      <c r="C94" s="57">
        <v>0</v>
      </c>
      <c r="D94" s="57">
        <v>0</v>
      </c>
      <c r="E94" s="57">
        <v>0</v>
      </c>
      <c r="F94" s="57">
        <v>0</v>
      </c>
      <c r="G94" s="57">
        <v>0</v>
      </c>
      <c r="H94" s="57">
        <v>0</v>
      </c>
      <c r="I94" s="57">
        <v>0</v>
      </c>
      <c r="J94" s="57">
        <v>0</v>
      </c>
      <c r="K94" s="57">
        <v>0</v>
      </c>
      <c r="L94" s="57">
        <v>0</v>
      </c>
      <c r="M94" s="57">
        <v>0</v>
      </c>
      <c r="N94" s="58">
        <f t="shared" si="2"/>
        <v>0</v>
      </c>
    </row>
    <row r="95" spans="1:14" x14ac:dyDescent="0.25">
      <c r="A95" s="56" t="s">
        <v>97</v>
      </c>
      <c r="B95" s="57">
        <v>0</v>
      </c>
      <c r="C95" s="57">
        <v>0</v>
      </c>
      <c r="D95" s="57">
        <v>0</v>
      </c>
      <c r="E95" s="57">
        <v>0</v>
      </c>
      <c r="F95" s="57">
        <v>0</v>
      </c>
      <c r="G95" s="57">
        <v>0</v>
      </c>
      <c r="H95" s="57">
        <v>0</v>
      </c>
      <c r="I95" s="57">
        <v>0</v>
      </c>
      <c r="J95" s="57">
        <v>0</v>
      </c>
      <c r="K95" s="57">
        <v>0</v>
      </c>
      <c r="L95" s="57">
        <v>0</v>
      </c>
      <c r="M95" s="57">
        <v>0</v>
      </c>
      <c r="N95" s="58">
        <f t="shared" si="2"/>
        <v>0</v>
      </c>
    </row>
    <row r="96" spans="1:14" x14ac:dyDescent="0.25">
      <c r="A96" s="56" t="s">
        <v>99</v>
      </c>
      <c r="B96" s="57">
        <v>0</v>
      </c>
      <c r="C96" s="57">
        <v>0</v>
      </c>
      <c r="D96" s="57">
        <v>0</v>
      </c>
      <c r="E96" s="57">
        <v>0</v>
      </c>
      <c r="F96" s="57">
        <v>0</v>
      </c>
      <c r="G96" s="57">
        <v>0</v>
      </c>
      <c r="H96" s="57">
        <v>0</v>
      </c>
      <c r="I96" s="57">
        <v>0</v>
      </c>
      <c r="J96" s="57">
        <v>0</v>
      </c>
      <c r="K96" s="57">
        <v>0</v>
      </c>
      <c r="L96" s="57">
        <v>0</v>
      </c>
      <c r="M96" s="57">
        <v>0</v>
      </c>
      <c r="N96" s="58">
        <f t="shared" si="2"/>
        <v>0</v>
      </c>
    </row>
    <row r="97" spans="1:14" x14ac:dyDescent="0.25">
      <c r="A97" s="56" t="s">
        <v>100</v>
      </c>
      <c r="B97" s="57">
        <v>0</v>
      </c>
      <c r="C97" s="57">
        <v>0</v>
      </c>
      <c r="D97" s="57">
        <v>0</v>
      </c>
      <c r="E97" s="57">
        <v>0</v>
      </c>
      <c r="F97" s="57">
        <v>0</v>
      </c>
      <c r="G97" s="57">
        <v>0</v>
      </c>
      <c r="H97" s="57">
        <v>0</v>
      </c>
      <c r="I97" s="57">
        <v>0</v>
      </c>
      <c r="J97" s="57">
        <v>0</v>
      </c>
      <c r="K97" s="57">
        <v>0</v>
      </c>
      <c r="L97" s="57">
        <v>0</v>
      </c>
      <c r="M97" s="57">
        <v>0</v>
      </c>
      <c r="N97" s="58">
        <f t="shared" si="2"/>
        <v>0</v>
      </c>
    </row>
    <row r="98" spans="1:14" x14ac:dyDescent="0.25">
      <c r="A98" s="56" t="s">
        <v>149</v>
      </c>
      <c r="B98" s="57">
        <v>0</v>
      </c>
      <c r="C98" s="57">
        <v>0</v>
      </c>
      <c r="D98" s="57">
        <v>0</v>
      </c>
      <c r="E98" s="57">
        <v>1800</v>
      </c>
      <c r="F98" s="57">
        <v>0</v>
      </c>
      <c r="G98" s="57">
        <v>0</v>
      </c>
      <c r="H98" s="57">
        <v>0</v>
      </c>
      <c r="I98" s="57">
        <v>0</v>
      </c>
      <c r="J98" s="57">
        <v>0</v>
      </c>
      <c r="K98" s="57">
        <v>0</v>
      </c>
      <c r="L98" s="57">
        <v>0</v>
      </c>
      <c r="M98" s="57">
        <v>0</v>
      </c>
      <c r="N98" s="58">
        <f t="shared" si="2"/>
        <v>1800</v>
      </c>
    </row>
    <row r="99" spans="1:14" x14ac:dyDescent="0.25">
      <c r="A99" s="56" t="s">
        <v>150</v>
      </c>
      <c r="B99" s="57">
        <v>0</v>
      </c>
      <c r="C99" s="57">
        <v>0</v>
      </c>
      <c r="D99" s="57">
        <v>0</v>
      </c>
      <c r="E99" s="57">
        <v>0</v>
      </c>
      <c r="F99" s="57">
        <v>0</v>
      </c>
      <c r="G99" s="57">
        <v>0</v>
      </c>
      <c r="H99" s="57">
        <v>0</v>
      </c>
      <c r="I99" s="57">
        <v>0</v>
      </c>
      <c r="J99" s="57">
        <v>0</v>
      </c>
      <c r="K99" s="57">
        <v>0</v>
      </c>
      <c r="L99" s="57">
        <v>0</v>
      </c>
      <c r="M99" s="57">
        <v>0</v>
      </c>
      <c r="N99" s="58">
        <f t="shared" si="2"/>
        <v>0</v>
      </c>
    </row>
    <row r="100" spans="1:14" x14ac:dyDescent="0.25">
      <c r="A100" s="56" t="s">
        <v>151</v>
      </c>
      <c r="B100" s="57">
        <v>0</v>
      </c>
      <c r="C100" s="57">
        <v>0</v>
      </c>
      <c r="D100" s="57">
        <v>0</v>
      </c>
      <c r="E100" s="57">
        <v>0</v>
      </c>
      <c r="F100" s="57">
        <v>0</v>
      </c>
      <c r="G100" s="57">
        <v>0</v>
      </c>
      <c r="H100" s="57">
        <v>0</v>
      </c>
      <c r="I100" s="57">
        <v>0</v>
      </c>
      <c r="J100" s="57">
        <v>0</v>
      </c>
      <c r="K100" s="57">
        <v>0</v>
      </c>
      <c r="L100" s="57">
        <v>0</v>
      </c>
      <c r="M100" s="57">
        <v>0</v>
      </c>
      <c r="N100" s="58">
        <f t="shared" si="2"/>
        <v>0</v>
      </c>
    </row>
    <row r="101" spans="1:14" x14ac:dyDescent="0.25">
      <c r="A101" s="56" t="s">
        <v>152</v>
      </c>
      <c r="B101" s="57">
        <v>0</v>
      </c>
      <c r="C101" s="57">
        <v>0</v>
      </c>
      <c r="D101" s="57">
        <v>0</v>
      </c>
      <c r="E101" s="57">
        <v>0</v>
      </c>
      <c r="F101" s="57">
        <v>0</v>
      </c>
      <c r="G101" s="57">
        <v>0</v>
      </c>
      <c r="H101" s="57">
        <v>0</v>
      </c>
      <c r="I101" s="57">
        <v>0</v>
      </c>
      <c r="J101" s="57">
        <v>0</v>
      </c>
      <c r="K101" s="57">
        <v>0</v>
      </c>
      <c r="L101" s="57">
        <v>0</v>
      </c>
      <c r="M101" s="57">
        <v>0</v>
      </c>
      <c r="N101" s="58">
        <f t="shared" si="2"/>
        <v>0</v>
      </c>
    </row>
    <row r="102" spans="1:14" x14ac:dyDescent="0.25">
      <c r="A102" s="56" t="s">
        <v>153</v>
      </c>
      <c r="B102" s="57">
        <v>0</v>
      </c>
      <c r="C102" s="57">
        <v>0</v>
      </c>
      <c r="D102" s="57">
        <v>0</v>
      </c>
      <c r="E102" s="57">
        <v>0</v>
      </c>
      <c r="F102" s="57">
        <v>0</v>
      </c>
      <c r="G102" s="57">
        <v>0</v>
      </c>
      <c r="H102" s="57">
        <v>0</v>
      </c>
      <c r="I102" s="57">
        <v>0</v>
      </c>
      <c r="J102" s="57">
        <v>0</v>
      </c>
      <c r="K102" s="57">
        <v>0</v>
      </c>
      <c r="L102" s="57">
        <v>0</v>
      </c>
      <c r="M102" s="57">
        <v>0</v>
      </c>
      <c r="N102" s="58">
        <f t="shared" si="2"/>
        <v>0</v>
      </c>
    </row>
  </sheetData>
  <sheetProtection sheet="1"/>
  <mergeCells count="16">
    <mergeCell ref="A76:D76"/>
    <mergeCell ref="B62:D62"/>
    <mergeCell ref="B71:D71"/>
    <mergeCell ref="B72:D72"/>
    <mergeCell ref="B73:D73"/>
    <mergeCell ref="B74:D74"/>
    <mergeCell ref="B34:D34"/>
    <mergeCell ref="B39:D39"/>
    <mergeCell ref="B46:D46"/>
    <mergeCell ref="B53:D53"/>
    <mergeCell ref="B60:D60"/>
    <mergeCell ref="A1:D1"/>
    <mergeCell ref="B5:D5"/>
    <mergeCell ref="B7:D7"/>
    <mergeCell ref="B17:D17"/>
    <mergeCell ref="B19:D19"/>
  </mergeCells>
  <hyperlinks>
    <hyperlink ref="A1" r:id="rId1" location="'Property%205'!A80" xr:uid="{00000000-0004-0000-0500-000000000000}"/>
  </hyperlinks>
  <pageMargins left="0.5" right="0.5" top="0.5" bottom="0.5" header="0.511811023622047" footer="0.511811023622047"/>
  <pageSetup fitToHeight="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21"/>
  <sheetViews>
    <sheetView showGridLines="0" zoomScaleNormal="100" workbookViewId="0"/>
  </sheetViews>
  <sheetFormatPr defaultColWidth="8.7109375" defaultRowHeight="15" x14ac:dyDescent="0.25"/>
  <cols>
    <col min="1" max="1" width="2" customWidth="1"/>
    <col min="2" max="2" width="26" customWidth="1"/>
    <col min="3" max="6" width="14" customWidth="1"/>
    <col min="7" max="8" width="16" customWidth="1"/>
    <col min="9" max="9" width="2" customWidth="1"/>
  </cols>
  <sheetData>
    <row r="2" spans="2:8" ht="25.5" customHeight="1" x14ac:dyDescent="0.35">
      <c r="B2" s="26" t="s">
        <v>163</v>
      </c>
    </row>
    <row r="3" spans="2:8" ht="15" customHeight="1" x14ac:dyDescent="0.25">
      <c r="B3" s="27" t="s">
        <v>164</v>
      </c>
      <c r="C3" s="28" t="s">
        <v>165</v>
      </c>
    </row>
    <row r="4" spans="2:8" ht="15" customHeight="1" x14ac:dyDescent="0.25">
      <c r="B4" s="27" t="s">
        <v>64</v>
      </c>
      <c r="C4" s="28" t="s">
        <v>65</v>
      </c>
      <c r="G4" s="2" t="s">
        <v>66</v>
      </c>
      <c r="H4" s="2"/>
    </row>
    <row r="5" spans="2:8" ht="3" customHeight="1" x14ac:dyDescent="0.25">
      <c r="B5" s="12"/>
      <c r="C5" s="12"/>
      <c r="D5" s="12"/>
      <c r="E5" s="12"/>
      <c r="F5" s="12"/>
      <c r="G5" s="12"/>
      <c r="H5" s="12"/>
    </row>
    <row r="6" spans="2:8" ht="15.75" customHeight="1" x14ac:dyDescent="0.25">
      <c r="B6" s="1" t="s">
        <v>166</v>
      </c>
      <c r="C6" s="1"/>
      <c r="D6" s="1"/>
      <c r="E6" s="1"/>
      <c r="F6" s="1"/>
      <c r="G6" s="1"/>
      <c r="H6" s="1"/>
    </row>
    <row r="7" spans="2:8" x14ac:dyDescent="0.25">
      <c r="B7" t="s">
        <v>167</v>
      </c>
    </row>
    <row r="8" spans="2:8" ht="21.75" customHeight="1" x14ac:dyDescent="0.25">
      <c r="B8" s="31" t="s">
        <v>168</v>
      </c>
      <c r="C8" s="22" t="s">
        <v>169</v>
      </c>
      <c r="D8" s="22" t="s">
        <v>170</v>
      </c>
      <c r="E8" s="22" t="s">
        <v>171</v>
      </c>
      <c r="F8" s="22" t="s">
        <v>172</v>
      </c>
      <c r="G8" s="22" t="s">
        <v>173</v>
      </c>
      <c r="H8" s="22" t="s">
        <v>174</v>
      </c>
    </row>
    <row r="9" spans="2:8" ht="15" customHeight="1" x14ac:dyDescent="0.25">
      <c r="B9" s="59" t="str">
        <f>Elmwood!C3</f>
        <v>Elmwood Residences</v>
      </c>
      <c r="C9" s="36">
        <f>IFERROR(IF($C$4="All Periods (Annual)",Elmwood!N81,INDEX(Elmwood!B81:M81,MATCH($C$4,Elmwood!$B$80:$M$80,0)))+IF($C$4="All Periods (Annual)",Elmwood!N82,INDEX(Elmwood!B82:M82,MATCH($C$4,Elmwood!$B$80:$M$80,0)))+IF($C$4="All Periods (Annual)",Elmwood!N83,INDEX(Elmwood!B83:M83,MATCH($C$4,Elmwood!$B$80:$M$80,0)))+IF($C$4="All Periods (Annual)",Elmwood!N84,INDEX(Elmwood!B84:M84,MATCH($C$4,Elmwood!$B$80:$M$80,0)))+IF($C$4="All Periods (Annual)",Elmwood!N85,INDEX(Elmwood!B85:M85,MATCH($C$4,Elmwood!$B$80:$M$80,0)))+IF($C$4="All Periods (Annual)",Elmwood!N86,INDEX(Elmwood!B86:M86,MATCH($C$4,Elmwood!$B$80:$M$80,0))),0)</f>
        <v>8525</v>
      </c>
      <c r="D9" s="36">
        <f>IFERROR(IF($C$4="All Periods (Annual)",Elmwood!N87,INDEX(Elmwood!B87:M87,MATCH($C$4,Elmwood!$B$80:$M$80,0)))+IF($C$4="All Periods (Annual)",Elmwood!N88,INDEX(Elmwood!B88:M88,MATCH($C$4,Elmwood!$B$80:$M$80,0)))+IF($C$4="All Periods (Annual)",Elmwood!N89,INDEX(Elmwood!B89:M89,MATCH($C$4,Elmwood!$B$80:$M$80,0)))+IF($C$4="All Periods (Annual)",Elmwood!N90,INDEX(Elmwood!B90:M90,MATCH($C$4,Elmwood!$B$80:$M$80,0)))+IF($C$4="All Periods (Annual)",Elmwood!N91,INDEX(Elmwood!B91:M91,MATCH($C$4,Elmwood!$B$80:$M$80,0)))+IF($C$4="All Periods (Annual)",Elmwood!N92,INDEX(Elmwood!B92:M92,MATCH($C$4,Elmwood!$B$80:$M$80,0)))+IF($C$4="All Periods (Annual)",Elmwood!N93,INDEX(Elmwood!B93:M93,MATCH($C$4,Elmwood!$B$80:$M$80,0)))+IF($C$4="All Periods (Annual)",Elmwood!N94,INDEX(Elmwood!B94:M94,MATCH($C$4,Elmwood!$B$80:$M$80,0)))+IF($C$4="All Periods (Annual)",Elmwood!N95,INDEX(Elmwood!B95:M95,MATCH($C$4,Elmwood!$B$80:$M$80,0)))+IF($C$4="All Periods (Annual)",Elmwood!N96,INDEX(Elmwood!B96:M96,MATCH($C$4,Elmwood!$B$80:$M$80,0)))+IF($C$4="All Periods (Annual)",Elmwood!N97,INDEX(Elmwood!B97:M97,MATCH($C$4,Elmwood!$B$80:$M$80,0))),0)</f>
        <v>2202</v>
      </c>
      <c r="E9" s="39">
        <f t="shared" ref="E9:E16" si="0">C9-D9</f>
        <v>6323</v>
      </c>
      <c r="F9" s="36">
        <f>IFERROR(IF($C$4="All Periods (Annual)",Elmwood!N98,INDEX(Elmwood!B98:M98,MATCH($C$4,Elmwood!$B$80:$M$80,0)))+IF($C$4="All Periods (Annual)",Elmwood!N99,INDEX(Elmwood!B99:M99,MATCH($C$4,Elmwood!$B$80:$M$80,0)))+IF($C$4="All Periods (Annual)",Elmwood!N100,INDEX(Elmwood!B100:M100,MATCH($C$4,Elmwood!$B$80:$M$80,0))),0)</f>
        <v>1800</v>
      </c>
      <c r="G9" s="36">
        <f>IFERROR((IF($C$4="All Periods (Annual)",Elmwood!N81,INDEX(Elmwood!B81:M81,MATCH($C$4,Elmwood!$B$80:$M$80,0))))*Elmwood!D48-F9,0)</f>
        <v>-1380</v>
      </c>
      <c r="H9" s="39">
        <f>IFERROR(E9-(IF($C$4="All Periods (Annual)",Elmwood!N81,INDEX(Elmwood!B81:M81,MATCH($C$4,Elmwood!$B$80:$M$80,0))))*Elmwood!D48,0)</f>
        <v>5903</v>
      </c>
    </row>
    <row r="10" spans="2:8" ht="15" customHeight="1" x14ac:dyDescent="0.25">
      <c r="B10" s="40" t="str">
        <f>'Maple Court'!C3</f>
        <v>Maple Court</v>
      </c>
      <c r="C10" s="60">
        <f>IFERROR(IF($C$4="All Periods (Annual)",'Maple Court'!N81,INDEX('Maple Court'!B81:M81,MATCH($C$4,'Maple Court'!$B$80:$M$80,0)))+IF($C$4="All Periods (Annual)",'Maple Court'!N82,INDEX('Maple Court'!B82:M82,MATCH($C$4,'Maple Court'!$B$80:$M$80,0)))+IF($C$4="All Periods (Annual)",'Maple Court'!N83,INDEX('Maple Court'!B83:M83,MATCH($C$4,'Maple Court'!$B$80:$M$80,0)))+IF($C$4="All Periods (Annual)",'Maple Court'!N84,INDEX('Maple Court'!B84:M84,MATCH($C$4,'Maple Court'!$B$80:$M$80,0)))+IF($C$4="All Periods (Annual)",'Maple Court'!N85,INDEX('Maple Court'!B85:M85,MATCH($C$4,'Maple Court'!$B$80:$M$80,0)))+IF($C$4="All Periods (Annual)",'Maple Court'!N86,INDEX('Maple Court'!B86:M86,MATCH($C$4,'Maple Court'!$B$80:$M$80,0))),0)</f>
        <v>4263</v>
      </c>
      <c r="D10" s="60">
        <f>IFERROR(IF($C$4="All Periods (Annual)",'Maple Court'!N87,INDEX('Maple Court'!B87:M87,MATCH($C$4,'Maple Court'!$B$80:$M$80,0)))+IF($C$4="All Periods (Annual)",'Maple Court'!N88,INDEX('Maple Court'!B88:M88,MATCH($C$4,'Maple Court'!$B$80:$M$80,0)))+IF($C$4="All Periods (Annual)",'Maple Court'!N89,INDEX('Maple Court'!B89:M89,MATCH($C$4,'Maple Court'!$B$80:$M$80,0)))+IF($C$4="All Periods (Annual)",'Maple Court'!N90,INDEX('Maple Court'!B90:M90,MATCH($C$4,'Maple Court'!$B$80:$M$80,0)))+IF($C$4="All Periods (Annual)",'Maple Court'!N91,INDEX('Maple Court'!B91:M91,MATCH($C$4,'Maple Court'!$B$80:$M$80,0)))+IF($C$4="All Periods (Annual)",'Maple Court'!N92,INDEX('Maple Court'!B92:M92,MATCH($C$4,'Maple Court'!$B$80:$M$80,0)))+IF($C$4="All Periods (Annual)",'Maple Court'!N93,INDEX('Maple Court'!B93:M93,MATCH($C$4,'Maple Court'!$B$80:$M$80,0)))+IF($C$4="All Periods (Annual)",'Maple Court'!N94,INDEX('Maple Court'!B94:M94,MATCH($C$4,'Maple Court'!$B$80:$M$80,0)))+IF($C$4="All Periods (Annual)",'Maple Court'!N95,INDEX('Maple Court'!B95:M95,MATCH($C$4,'Maple Court'!$B$80:$M$80,0)))+IF($C$4="All Periods (Annual)",'Maple Court'!N96,INDEX('Maple Court'!B96:M96,MATCH($C$4,'Maple Court'!$B$80:$M$80,0)))+IF($C$4="All Periods (Annual)",'Maple Court'!N97,INDEX('Maple Court'!B97:M97,MATCH($C$4,'Maple Court'!$B$80:$M$80,0))),0)</f>
        <v>1101</v>
      </c>
      <c r="E10" s="39">
        <f t="shared" si="0"/>
        <v>3162</v>
      </c>
      <c r="F10" s="60">
        <f>IFERROR(IF($C$4="All Periods (Annual)",'Maple Court'!N98,INDEX('Maple Court'!B98:M98,MATCH($C$4,'Maple Court'!$B$80:$M$80,0)))+IF($C$4="All Periods (Annual)",'Maple Court'!N99,INDEX('Maple Court'!B99:M99,MATCH($C$4,'Maple Court'!$B$80:$M$80,0)))+IF($C$4="All Periods (Annual)",'Maple Court'!N100,INDEX('Maple Court'!B100:M100,MATCH($C$4,'Maple Court'!$B$80:$M$80,0))),0)</f>
        <v>900</v>
      </c>
      <c r="G10" s="60">
        <f>IFERROR((IF($C$4="All Periods (Annual)",'Maple Court'!N81,INDEX('Maple Court'!B81:M81,MATCH($C$4,'Maple Court'!$B$80:$M$80,0))))*'Maple Court'!D48-F10,0)</f>
        <v>-690</v>
      </c>
      <c r="H10" s="39">
        <f>IFERROR(E10-(IF($C$4="All Periods (Annual)",'Maple Court'!N81,INDEX('Maple Court'!B81:M81,MATCH($C$4,'Maple Court'!$B$80:$M$80,0))))*'Maple Court'!D48,0)</f>
        <v>2952</v>
      </c>
    </row>
    <row r="11" spans="2:8" ht="15" customHeight="1" x14ac:dyDescent="0.25">
      <c r="B11" s="40" t="str">
        <f>Birchwood!C3</f>
        <v>14 Birchwood</v>
      </c>
      <c r="C11" s="60">
        <f>IFERROR(IF($C$4="All Periods (Annual)",Birchwood!N81,INDEX(Birchwood!B81:M81,MATCH($C$4,Birchwood!$B$80:$M$80,0)))+IF($C$4="All Periods (Annual)",Birchwood!N82,INDEX(Birchwood!B82:M82,MATCH($C$4,Birchwood!$B$80:$M$80,0)))+IF($C$4="All Periods (Annual)",Birchwood!N83,INDEX(Birchwood!B83:M83,MATCH($C$4,Birchwood!$B$80:$M$80,0)))+IF($C$4="All Periods (Annual)",Birchwood!N84,INDEX(Birchwood!B84:M84,MATCH($C$4,Birchwood!$B$80:$M$80,0)))+IF($C$4="All Periods (Annual)",Birchwood!N85,INDEX(Birchwood!B85:M85,MATCH($C$4,Birchwood!$B$80:$M$80,0)))+IF($C$4="All Periods (Annual)",Birchwood!N86,INDEX(Birchwood!B86:M86,MATCH($C$4,Birchwood!$B$80:$M$80,0))),0)</f>
        <v>2813</v>
      </c>
      <c r="D11" s="60">
        <f>IFERROR(IF($C$4="All Periods (Annual)",Birchwood!N87,INDEX(Birchwood!B87:M87,MATCH($C$4,Birchwood!$B$80:$M$80,0)))+IF($C$4="All Periods (Annual)",Birchwood!N88,INDEX(Birchwood!B88:M88,MATCH($C$4,Birchwood!$B$80:$M$80,0)))+IF($C$4="All Periods (Annual)",Birchwood!N89,INDEX(Birchwood!B89:M89,MATCH($C$4,Birchwood!$B$80:$M$80,0)))+IF($C$4="All Periods (Annual)",Birchwood!N90,INDEX(Birchwood!B90:M90,MATCH($C$4,Birchwood!$B$80:$M$80,0)))+IF($C$4="All Periods (Annual)",Birchwood!N91,INDEX(Birchwood!B91:M91,MATCH($C$4,Birchwood!$B$80:$M$80,0)))+IF($C$4="All Periods (Annual)",Birchwood!N92,INDEX(Birchwood!B92:M92,MATCH($C$4,Birchwood!$B$80:$M$80,0)))+IF($C$4="All Periods (Annual)",Birchwood!N93,INDEX(Birchwood!B93:M93,MATCH($C$4,Birchwood!$B$80:$M$80,0)))+IF($C$4="All Periods (Annual)",Birchwood!N94,INDEX(Birchwood!B94:M94,MATCH($C$4,Birchwood!$B$80:$M$80,0)))+IF($C$4="All Periods (Annual)",Birchwood!N95,INDEX(Birchwood!B95:M95,MATCH($C$4,Birchwood!$B$80:$M$80,0)))+IF($C$4="All Periods (Annual)",Birchwood!N96,INDEX(Birchwood!B96:M96,MATCH($C$4,Birchwood!$B$80:$M$80,0)))+IF($C$4="All Periods (Annual)",Birchwood!N97,INDEX(Birchwood!B97:M97,MATCH($C$4,Birchwood!$B$80:$M$80,0))),0)</f>
        <v>726</v>
      </c>
      <c r="E11" s="39">
        <f t="shared" si="0"/>
        <v>2087</v>
      </c>
      <c r="F11" s="60">
        <f>IFERROR(IF($C$4="All Periods (Annual)",Birchwood!N98,INDEX(Birchwood!B98:M98,MATCH($C$4,Birchwood!$B$80:$M$80,0)))+IF($C$4="All Periods (Annual)",Birchwood!N99,INDEX(Birchwood!B99:M99,MATCH($C$4,Birchwood!$B$80:$M$80,0)))+IF($C$4="All Periods (Annual)",Birchwood!N100,INDEX(Birchwood!B100:M100,MATCH($C$4,Birchwood!$B$80:$M$80,0))),0)</f>
        <v>594</v>
      </c>
      <c r="G11" s="60">
        <f>IFERROR((IF($C$4="All Periods (Annual)",Birchwood!N81,INDEX(Birchwood!B81:M81,MATCH($C$4,Birchwood!$B$80:$M$80,0))))*Birchwood!D48-F11,0)</f>
        <v>-455.4</v>
      </c>
      <c r="H11" s="39">
        <f>IFERROR(E11-(IF($C$4="All Periods (Annual)",Birchwood!N81,INDEX(Birchwood!B81:M81,MATCH($C$4,Birchwood!$B$80:$M$80,0))))*Birchwood!D48,0)</f>
        <v>1948.4</v>
      </c>
    </row>
    <row r="12" spans="2:8" ht="15" customHeight="1" x14ac:dyDescent="0.25">
      <c r="B12" s="40" t="str">
        <f>'Property 4'!C3</f>
        <v>Property 4</v>
      </c>
      <c r="C12" s="60">
        <f>IFERROR(IF($C$4="All Periods (Annual)",'Property 4'!N81,INDEX('Property 4'!B81:M81,MATCH($C$4,'Property 4'!$B$80:$M$80,0)))+IF($C$4="All Periods (Annual)",'Property 4'!N82,INDEX('Property 4'!B82:M82,MATCH($C$4,'Property 4'!$B$80:$M$80,0)))+IF($C$4="All Periods (Annual)",'Property 4'!N83,INDEX('Property 4'!B83:M83,MATCH($C$4,'Property 4'!$B$80:$M$80,0)))+IF($C$4="All Periods (Annual)",'Property 4'!N84,INDEX('Property 4'!B84:M84,MATCH($C$4,'Property 4'!$B$80:$M$80,0)))+IF($C$4="All Periods (Annual)",'Property 4'!N85,INDEX('Property 4'!B85:M85,MATCH($C$4,'Property 4'!$B$80:$M$80,0)))+IF($C$4="All Periods (Annual)",'Property 4'!N86,INDEX('Property 4'!B86:M86,MATCH($C$4,'Property 4'!$B$80:$M$80,0))),0)</f>
        <v>8525</v>
      </c>
      <c r="D12" s="60">
        <f>IFERROR(IF($C$4="All Periods (Annual)",'Property 4'!N87,INDEX('Property 4'!B87:M87,MATCH($C$4,'Property 4'!$B$80:$M$80,0)))+IF($C$4="All Periods (Annual)",'Property 4'!N88,INDEX('Property 4'!B88:M88,MATCH($C$4,'Property 4'!$B$80:$M$80,0)))+IF($C$4="All Periods (Annual)",'Property 4'!N89,INDEX('Property 4'!B89:M89,MATCH($C$4,'Property 4'!$B$80:$M$80,0)))+IF($C$4="All Periods (Annual)",'Property 4'!N90,INDEX('Property 4'!B90:M90,MATCH($C$4,'Property 4'!$B$80:$M$80,0)))+IF($C$4="All Periods (Annual)",'Property 4'!N91,INDEX('Property 4'!B91:M91,MATCH($C$4,'Property 4'!$B$80:$M$80,0)))+IF($C$4="All Periods (Annual)",'Property 4'!N92,INDEX('Property 4'!B92:M92,MATCH($C$4,'Property 4'!$B$80:$M$80,0)))+IF($C$4="All Periods (Annual)",'Property 4'!N93,INDEX('Property 4'!B93:M93,MATCH($C$4,'Property 4'!$B$80:$M$80,0)))+IF($C$4="All Periods (Annual)",'Property 4'!N94,INDEX('Property 4'!B94:M94,MATCH($C$4,'Property 4'!$B$80:$M$80,0)))+IF($C$4="All Periods (Annual)",'Property 4'!N95,INDEX('Property 4'!B95:M95,MATCH($C$4,'Property 4'!$B$80:$M$80,0)))+IF($C$4="All Periods (Annual)",'Property 4'!N96,INDEX('Property 4'!B96:M96,MATCH($C$4,'Property 4'!$B$80:$M$80,0)))+IF($C$4="All Periods (Annual)",'Property 4'!N97,INDEX('Property 4'!B97:M97,MATCH($C$4,'Property 4'!$B$80:$M$80,0))),0)</f>
        <v>2202</v>
      </c>
      <c r="E12" s="39">
        <f t="shared" si="0"/>
        <v>6323</v>
      </c>
      <c r="F12" s="60">
        <f>IFERROR(IF($C$4="All Periods (Annual)",'Property 4'!N98,INDEX('Property 4'!B98:M98,MATCH($C$4,'Property 4'!$B$80:$M$80,0)))+IF($C$4="All Periods (Annual)",'Property 4'!N99,INDEX('Property 4'!B99:M99,MATCH($C$4,'Property 4'!$B$80:$M$80,0)))+IF($C$4="All Periods (Annual)",'Property 4'!N100,INDEX('Property 4'!B100:M100,MATCH($C$4,'Property 4'!$B$80:$M$80,0))),0)</f>
        <v>1800</v>
      </c>
      <c r="G12" s="60">
        <f>IFERROR((IF($C$4="All Periods (Annual)",'Property 4'!N81,INDEX('Property 4'!B81:M81,MATCH($C$4,'Property 4'!$B$80:$M$80,0))))*'Property 4'!D48-F12,0)</f>
        <v>-1380</v>
      </c>
      <c r="H12" s="39">
        <f>IFERROR(E12-(IF($C$4="All Periods (Annual)",'Property 4'!N81,INDEX('Property 4'!B81:M81,MATCH($C$4,'Property 4'!$B$80:$M$80,0))))*'Property 4'!D48,0)</f>
        <v>5903</v>
      </c>
    </row>
    <row r="13" spans="2:8" ht="15" customHeight="1" x14ac:dyDescent="0.25">
      <c r="B13" s="40" t="str">
        <f>'Property 5'!C3</f>
        <v>Property 5</v>
      </c>
      <c r="C13" s="60">
        <f>IFERROR(IF($C$4="All Periods (Annual)",'Property 5'!N81,INDEX('Property 5'!B81:M81,MATCH($C$4,'Property 5'!$B$80:$M$80,0)))+IF($C$4="All Periods (Annual)",'Property 5'!N82,INDEX('Property 5'!B82:M82,MATCH($C$4,'Property 5'!$B$80:$M$80,0)))+IF($C$4="All Periods (Annual)",'Property 5'!N83,INDEX('Property 5'!B83:M83,MATCH($C$4,'Property 5'!$B$80:$M$80,0)))+IF($C$4="All Periods (Annual)",'Property 5'!N84,INDEX('Property 5'!B84:M84,MATCH($C$4,'Property 5'!$B$80:$M$80,0)))+IF($C$4="All Periods (Annual)",'Property 5'!N85,INDEX('Property 5'!B85:M85,MATCH($C$4,'Property 5'!$B$80:$M$80,0)))+IF($C$4="All Periods (Annual)",'Property 5'!N86,INDEX('Property 5'!B86:M86,MATCH($C$4,'Property 5'!$B$80:$M$80,0))),0)</f>
        <v>8525</v>
      </c>
      <c r="D13" s="60">
        <f>IFERROR(IF($C$4="All Periods (Annual)",'Property 5'!N87,INDEX('Property 5'!B87:M87,MATCH($C$4,'Property 5'!$B$80:$M$80,0)))+IF($C$4="All Periods (Annual)",'Property 5'!N88,INDEX('Property 5'!B88:M88,MATCH($C$4,'Property 5'!$B$80:$M$80,0)))+IF($C$4="All Periods (Annual)",'Property 5'!N89,INDEX('Property 5'!B89:M89,MATCH($C$4,'Property 5'!$B$80:$M$80,0)))+IF($C$4="All Periods (Annual)",'Property 5'!N90,INDEX('Property 5'!B90:M90,MATCH($C$4,'Property 5'!$B$80:$M$80,0)))+IF($C$4="All Periods (Annual)",'Property 5'!N91,INDEX('Property 5'!B91:M91,MATCH($C$4,'Property 5'!$B$80:$M$80,0)))+IF($C$4="All Periods (Annual)",'Property 5'!N92,INDEX('Property 5'!B92:M92,MATCH($C$4,'Property 5'!$B$80:$M$80,0)))+IF($C$4="All Periods (Annual)",'Property 5'!N93,INDEX('Property 5'!B93:M93,MATCH($C$4,'Property 5'!$B$80:$M$80,0)))+IF($C$4="All Periods (Annual)",'Property 5'!N94,INDEX('Property 5'!B94:M94,MATCH($C$4,'Property 5'!$B$80:$M$80,0)))+IF($C$4="All Periods (Annual)",'Property 5'!N95,INDEX('Property 5'!B95:M95,MATCH($C$4,'Property 5'!$B$80:$M$80,0)))+IF($C$4="All Periods (Annual)",'Property 5'!N96,INDEX('Property 5'!B96:M96,MATCH($C$4,'Property 5'!$B$80:$M$80,0)))+IF($C$4="All Periods (Annual)",'Property 5'!N97,INDEX('Property 5'!B97:M97,MATCH($C$4,'Property 5'!$B$80:$M$80,0))),0)</f>
        <v>2202</v>
      </c>
      <c r="E13" s="39">
        <f t="shared" si="0"/>
        <v>6323</v>
      </c>
      <c r="F13" s="60">
        <f>IFERROR(IF($C$4="All Periods (Annual)",'Property 5'!N98,INDEX('Property 5'!B98:M98,MATCH($C$4,'Property 5'!$B$80:$M$80,0)))+IF($C$4="All Periods (Annual)",'Property 5'!N99,INDEX('Property 5'!B99:M99,MATCH($C$4,'Property 5'!$B$80:$M$80,0)))+IF($C$4="All Periods (Annual)",'Property 5'!N100,INDEX('Property 5'!B100:M100,MATCH($C$4,'Property 5'!$B$80:$M$80,0))),0)</f>
        <v>1800</v>
      </c>
      <c r="G13" s="60">
        <f>IFERROR((IF($C$4="All Periods (Annual)",'Property 5'!N81,INDEX('Property 5'!B81:M81,MATCH($C$4,'Property 5'!$B$80:$M$80,0))))*'Property 5'!D48-F13,0)</f>
        <v>-1380</v>
      </c>
      <c r="H13" s="39">
        <f>IFERROR(E13-(IF($C$4="All Periods (Annual)",'Property 5'!N81,INDEX('Property 5'!B81:M81,MATCH($C$4,'Property 5'!$B$80:$M$80,0))))*'Property 5'!D48,0)</f>
        <v>5903</v>
      </c>
    </row>
    <row r="14" spans="2:8" ht="15" customHeight="1" x14ac:dyDescent="0.25">
      <c r="B14" s="40"/>
      <c r="C14" s="60">
        <v>0</v>
      </c>
      <c r="D14" s="60">
        <v>0</v>
      </c>
      <c r="E14" s="39">
        <f t="shared" si="0"/>
        <v>0</v>
      </c>
      <c r="F14" s="60">
        <v>0</v>
      </c>
      <c r="G14" s="60">
        <v>0</v>
      </c>
      <c r="H14" s="39">
        <f>E14-F14-G14</f>
        <v>0</v>
      </c>
    </row>
    <row r="15" spans="2:8" ht="15" customHeight="1" x14ac:dyDescent="0.25">
      <c r="B15" s="40"/>
      <c r="C15" s="60">
        <v>0</v>
      </c>
      <c r="D15" s="60">
        <v>0</v>
      </c>
      <c r="E15" s="39">
        <f t="shared" si="0"/>
        <v>0</v>
      </c>
      <c r="F15" s="60">
        <v>0</v>
      </c>
      <c r="G15" s="60">
        <v>0</v>
      </c>
      <c r="H15" s="39">
        <f>E15-F15-G15</f>
        <v>0</v>
      </c>
    </row>
    <row r="16" spans="2:8" ht="15" customHeight="1" x14ac:dyDescent="0.25">
      <c r="B16" s="40"/>
      <c r="C16" s="60">
        <v>0</v>
      </c>
      <c r="D16" s="60">
        <v>0</v>
      </c>
      <c r="E16" s="39">
        <f t="shared" si="0"/>
        <v>0</v>
      </c>
      <c r="F16" s="60">
        <v>0</v>
      </c>
      <c r="G16" s="60">
        <v>0</v>
      </c>
      <c r="H16" s="39">
        <f>E16-F16-G16</f>
        <v>0</v>
      </c>
    </row>
    <row r="17" spans="1:8" ht="24" customHeight="1" x14ac:dyDescent="0.25">
      <c r="B17" s="61" t="s">
        <v>175</v>
      </c>
      <c r="C17" s="38">
        <f t="shared" ref="C17:H17" si="1">SUM(C9:C16)</f>
        <v>32651</v>
      </c>
      <c r="D17" s="38">
        <f t="shared" si="1"/>
        <v>8433</v>
      </c>
      <c r="E17" s="38">
        <f t="shared" si="1"/>
        <v>24218</v>
      </c>
      <c r="F17" s="38">
        <f t="shared" si="1"/>
        <v>6894</v>
      </c>
      <c r="G17" s="38">
        <f t="shared" si="1"/>
        <v>-5285.4</v>
      </c>
      <c r="H17" s="51">
        <f t="shared" si="1"/>
        <v>22609.4</v>
      </c>
    </row>
    <row r="19" spans="1:8" ht="30" customHeight="1" x14ac:dyDescent="0.25">
      <c r="B19" s="79" t="s">
        <v>176</v>
      </c>
      <c r="C19" s="79"/>
      <c r="D19" s="79"/>
      <c r="E19" s="79"/>
      <c r="F19" s="79"/>
      <c r="G19" s="79"/>
      <c r="H19" s="79"/>
    </row>
    <row r="21" spans="1:8" ht="21.75" customHeight="1" x14ac:dyDescent="0.25">
      <c r="A21" s="8" t="s">
        <v>58</v>
      </c>
      <c r="B21" s="8"/>
      <c r="C21" s="8"/>
      <c r="D21" s="8"/>
      <c r="E21" s="8"/>
      <c r="F21" s="8"/>
      <c r="G21" s="8"/>
      <c r="H21" s="8"/>
    </row>
  </sheetData>
  <mergeCells count="5">
    <mergeCell ref="G4:H4"/>
    <mergeCell ref="B5:H5"/>
    <mergeCell ref="B6:H6"/>
    <mergeCell ref="B19:H19"/>
    <mergeCell ref="A21:H21"/>
  </mergeCells>
  <dataValidations count="1">
    <dataValidation type="list" sqref="C4" xr:uid="{00000000-0002-0000-0600-000000000000}">
      <formula1>"P01 Jan 2026,P02 Feb 2026,P03 Mar 2026,P04 Apr 2026,P05 May 2026,P06 Jun 2026,P07 Jul 2026,P08 Aug 2026,P09 Sep 2026,P10 Oct 2026,P11 Nov 2026,P12 Dec 2026,All Periods (Annual)"</formula1>
      <formula2>0</formula2>
    </dataValidation>
  </dataValidations>
  <pageMargins left="0.75" right="0.75" top="1" bottom="1" header="0.511811023622047" footer="0.511811023622047"/>
  <pageSetup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D21"/>
  <sheetViews>
    <sheetView showGridLines="0" zoomScaleNormal="100" workbookViewId="0">
      <selection activeCell="C4" sqref="C4"/>
    </sheetView>
  </sheetViews>
  <sheetFormatPr defaultColWidth="8.7109375" defaultRowHeight="15" x14ac:dyDescent="0.25"/>
  <cols>
    <col min="1" max="1" width="2" customWidth="1"/>
    <col min="2" max="2" width="42" customWidth="1"/>
    <col min="3" max="3" width="22" customWidth="1"/>
    <col min="4" max="4" width="18" customWidth="1"/>
    <col min="5" max="5" width="2" customWidth="1"/>
  </cols>
  <sheetData>
    <row r="2" spans="2:4" ht="25.5" customHeight="1" x14ac:dyDescent="0.35">
      <c r="B2" s="26" t="s">
        <v>177</v>
      </c>
    </row>
    <row r="3" spans="2:4" ht="15" customHeight="1" x14ac:dyDescent="0.25">
      <c r="B3" s="27" t="s">
        <v>61</v>
      </c>
      <c r="C3" s="63" t="s">
        <v>178</v>
      </c>
    </row>
    <row r="4" spans="2:4" ht="15" customHeight="1" x14ac:dyDescent="0.25">
      <c r="B4" s="27" t="s">
        <v>64</v>
      </c>
      <c r="C4" s="63" t="s">
        <v>252</v>
      </c>
    </row>
    <row r="5" spans="2:4" ht="3" customHeight="1" x14ac:dyDescent="0.25">
      <c r="B5" s="12"/>
      <c r="C5" s="12"/>
      <c r="D5" s="12"/>
    </row>
    <row r="6" spans="2:4" ht="15.75" customHeight="1" x14ac:dyDescent="0.25">
      <c r="B6" s="1" t="s">
        <v>179</v>
      </c>
      <c r="C6" s="1"/>
      <c r="D6" s="1"/>
    </row>
    <row r="7" spans="2:4" x14ac:dyDescent="0.25">
      <c r="B7" t="s">
        <v>180</v>
      </c>
    </row>
    <row r="8" spans="2:4" ht="21.75" customHeight="1" x14ac:dyDescent="0.25">
      <c r="B8" s="6" t="s">
        <v>181</v>
      </c>
      <c r="C8" s="6"/>
      <c r="D8" s="6"/>
    </row>
    <row r="9" spans="2:4" ht="15" customHeight="1" x14ac:dyDescent="0.25">
      <c r="B9" s="34" t="s">
        <v>182</v>
      </c>
      <c r="D9" s="36">
        <f>IFERROR(CHOOSE(MATCH($C$3,{"Elmwood","Maple Court","Birchwood","Property 4","Property 5","All Properties (Consolidated)"},0),(IF($C$4="All Periods (Annual)",Elmwood!N81,INDEX(Elmwood!B81:M81,MATCH($C$4,Elmwood!$B$80:$M$80,0)))+IF($C$4="All Periods (Annual)",Elmwood!N82,INDEX(Elmwood!B82:M82,MATCH($C$4,Elmwood!$B$80:$M$80,0)))+IF($C$4="All Periods (Annual)",Elmwood!N83,INDEX(Elmwood!B83:M83,MATCH($C$4,Elmwood!$B$80:$M$80,0)))+IF($C$4="All Periods (Annual)",Elmwood!N84,INDEX(Elmwood!B84:M84,MATCH($C$4,Elmwood!$B$80:$M$80,0)))+IF($C$4="All Periods (Annual)",Elmwood!N85,INDEX(Elmwood!B85:M85,MATCH($C$4,Elmwood!$B$80:$M$80,0)))+IF($C$4="All Periods (Annual)",Elmwood!N86,INDEX(Elmwood!B86:M86,MATCH($C$4,Elmwood!$B$80:$M$80,0)))),(IF($C$4="All Periods (Annual)",'Maple Court'!N81,INDEX('Maple Court'!B81:M81,MATCH($C$4,'Maple Court'!$B$80:$M$80,0)))+IF($C$4="All Periods (Annual)",'Maple Court'!N82,INDEX('Maple Court'!B82:M82,MATCH($C$4,'Maple Court'!$B$80:$M$80,0)))+IF($C$4="All Periods (Annual)",'Maple Court'!N83,INDEX('Maple Court'!B83:M83,MATCH($C$4,'Maple Court'!$B$80:$M$80,0)))+IF($C$4="All Periods (Annual)",'Maple Court'!N84,INDEX('Maple Court'!B84:M84,MATCH($C$4,'Maple Court'!$B$80:$M$80,0)))+IF($C$4="All Periods (Annual)",'Maple Court'!N85,INDEX('Maple Court'!B85:M85,MATCH($C$4,'Maple Court'!$B$80:$M$80,0)))+IF($C$4="All Periods (Annual)",'Maple Court'!N86,INDEX('Maple Court'!B86:M86,MATCH($C$4,'Maple Court'!$B$80:$M$80,0)))),(IF($C$4="All Periods (Annual)",Birchwood!N81,INDEX(Birchwood!B81:M81,MATCH($C$4,Birchwood!$B$80:$M$80,0)))+IF($C$4="All Periods (Annual)",Birchwood!N82,INDEX(Birchwood!B82:M82,MATCH($C$4,Birchwood!$B$80:$M$80,0)))+IF($C$4="All Periods (Annual)",Birchwood!N83,INDEX(Birchwood!B83:M83,MATCH($C$4,Birchwood!$B$80:$M$80,0)))+IF($C$4="All Periods (Annual)",Birchwood!N84,INDEX(Birchwood!B84:M84,MATCH($C$4,Birchwood!$B$80:$M$80,0)))+IF($C$4="All Periods (Annual)",Birchwood!N85,INDEX(Birchwood!B85:M85,MATCH($C$4,Birchwood!$B$80:$M$80,0)))+IF($C$4="All Periods (Annual)",Birchwood!N86,INDEX(Birchwood!B86:M86,MATCH($C$4,Birchwood!$B$80:$M$80,0)))),(IF($C$4="All Periods (Annual)",'Property 4'!N81,INDEX('Property 4'!B81:M81,MATCH($C$4,'Property 4'!$B$80:$M$80,0)))+IF($C$4="All Periods (Annual)",'Property 4'!N82,INDEX('Property 4'!B82:M82,MATCH($C$4,'Property 4'!$B$80:$M$80,0)))+IF($C$4="All Periods (Annual)",'Property 4'!N83,INDEX('Property 4'!B83:M83,MATCH($C$4,'Property 4'!$B$80:$M$80,0)))+IF($C$4="All Periods (Annual)",'Property 4'!N84,INDEX('Property 4'!B84:M84,MATCH($C$4,'Property 4'!$B$80:$M$80,0)))+IF($C$4="All Periods (Annual)",'Property 4'!N85,INDEX('Property 4'!B85:M85,MATCH($C$4,'Property 4'!$B$80:$M$80,0)))+IF($C$4="All Periods (Annual)",'Property 4'!N86,INDEX('Property 4'!B86:M86,MATCH($C$4,'Property 4'!$B$80:$M$80,0)))),(IF($C$4="All Periods (Annual)",'Property 5'!N81,INDEX('Property 5'!B81:M81,MATCH($C$4,'Property 5'!$B$80:$M$80,0)))+IF($C$4="All Periods (Annual)",'Property 5'!N82,INDEX('Property 5'!B82:M82,MATCH($C$4,'Property 5'!$B$80:$M$80,0)))+IF($C$4="All Periods (Annual)",'Property 5'!N83,INDEX('Property 5'!B83:M83,MATCH($C$4,'Property 5'!$B$80:$M$80,0)))+IF($C$4="All Periods (Annual)",'Property 5'!N84,INDEX('Property 5'!B84:M84,MATCH($C$4,'Property 5'!$B$80:$M$80,0)))+IF($C$4="All Periods (Annual)",'Property 5'!N85,INDEX('Property 5'!B85:M85,MATCH($C$4,'Property 5'!$B$80:$M$80,0)))+IF($C$4="All Periods (Annual)",'Property 5'!N86,INDEX('Property 5'!B86:M86,MATCH($C$4,'Property 5'!$B$80:$M$80,0)))),(IF($C$4="All Periods (Annual)",Elmwood!N81,INDEX(Elmwood!B81:M81,MATCH($C$4,Elmwood!$B$80:$M$80,0)))+IF($C$4="All Periods (Annual)",Elmwood!N82,INDEX(Elmwood!B82:M82,MATCH($C$4,Elmwood!$B$80:$M$80,0)))+IF($C$4="All Periods (Annual)",Elmwood!N83,INDEX(Elmwood!B83:M83,MATCH($C$4,Elmwood!$B$80:$M$80,0)))+IF($C$4="All Periods (Annual)",Elmwood!N84,INDEX(Elmwood!B84:M84,MATCH($C$4,Elmwood!$B$80:$M$80,0)))+IF($C$4="All Periods (Annual)",Elmwood!N85,INDEX(Elmwood!B85:M85,MATCH($C$4,Elmwood!$B$80:$M$80,0)))+IF($C$4="All Periods (Annual)",Elmwood!N86,INDEX(Elmwood!B86:M86,MATCH($C$4,Elmwood!$B$80:$M$80,0))))+(IF($C$4="All Periods (Annual)",'Maple Court'!N81,INDEX('Maple Court'!B81:M81,MATCH($C$4,'Maple Court'!$B$80:$M$80,0)))+IF($C$4="All Periods (Annual)",'Maple Court'!N82,INDEX('Maple Court'!B82:M82,MATCH($C$4,'Maple Court'!$B$80:$M$80,0)))+IF($C$4="All Periods (Annual)",'Maple Court'!N83,INDEX('Maple Court'!B83:M83,MATCH($C$4,'Maple Court'!$B$80:$M$80,0)))+IF($C$4="All Periods (Annual)",'Maple Court'!N84,INDEX('Maple Court'!B84:M84,MATCH($C$4,'Maple Court'!$B$80:$M$80,0)))+IF($C$4="All Periods (Annual)",'Maple Court'!N85,INDEX('Maple Court'!B85:M85,MATCH($C$4,'Maple Court'!$B$80:$M$80,0)))+IF($C$4="All Periods (Annual)",'Maple Court'!N86,INDEX('Maple Court'!B86:M86,MATCH($C$4,'Maple Court'!$B$80:$M$80,0))))+(IF($C$4="All Periods (Annual)",Birchwood!N81,INDEX(Birchwood!B81:M81,MATCH($C$4,Birchwood!$B$80:$M$80,0)))+IF($C$4="All Periods (Annual)",Birchwood!N82,INDEX(Birchwood!B82:M82,MATCH($C$4,Birchwood!$B$80:$M$80,0)))+IF($C$4="All Periods (Annual)",Birchwood!N83,INDEX(Birchwood!B83:M83,MATCH($C$4,Birchwood!$B$80:$M$80,0)))+IF($C$4="All Periods (Annual)",Birchwood!N84,INDEX(Birchwood!B84:M84,MATCH($C$4,Birchwood!$B$80:$M$80,0)))+IF($C$4="All Periods (Annual)",Birchwood!N85,INDEX(Birchwood!B85:M85,MATCH($C$4,Birchwood!$B$80:$M$80,0)))+IF($C$4="All Periods (Annual)",Birchwood!N86,INDEX(Birchwood!B86:M86,MATCH($C$4,Birchwood!$B$80:$M$80,0))))+(IF($C$4="All Periods (Annual)",'Property 4'!N81,INDEX('Property 4'!B81:M81,MATCH($C$4,'Property 4'!$B$80:$M$80,0)))+IF($C$4="All Periods (Annual)",'Property 4'!N82,INDEX('Property 4'!B82:M82,MATCH($C$4,'Property 4'!$B$80:$M$80,0)))+IF($C$4="All Periods (Annual)",'Property 4'!N83,INDEX('Property 4'!B83:M83,MATCH($C$4,'Property 4'!$B$80:$M$80,0)))+IF($C$4="All Periods (Annual)",'Property 4'!N84,INDEX('Property 4'!B84:M84,MATCH($C$4,'Property 4'!$B$80:$M$80,0)))+IF($C$4="All Periods (Annual)",'Property 4'!N85,INDEX('Property 4'!B85:M85,MATCH($C$4,'Property 4'!$B$80:$M$80,0)))+IF($C$4="All Periods (Annual)",'Property 4'!N86,INDEX('Property 4'!B86:M86,MATCH($C$4,'Property 4'!$B$80:$M$80,0))))+(IF($C$4="All Periods (Annual)",'Property 5'!N81,INDEX('Property 5'!B81:M81,MATCH($C$4,'Property 5'!$B$80:$M$80,0)))+IF($C$4="All Periods (Annual)",'Property 5'!N82,INDEX('Property 5'!B82:M82,MATCH($C$4,'Property 5'!$B$80:$M$80,0)))+IF($C$4="All Periods (Annual)",'Property 5'!N83,INDEX('Property 5'!B83:M83,MATCH($C$4,'Property 5'!$B$80:$M$80,0)))+IF($C$4="All Periods (Annual)",'Property 5'!N84,INDEX('Property 5'!B84:M84,MATCH($C$4,'Property 5'!$B$80:$M$80,0)))+IF($C$4="All Periods (Annual)",'Property 5'!N85,INDEX('Property 5'!B85:M85,MATCH($C$4,'Property 5'!$B$80:$M$80,0)))+IF($C$4="All Periods (Annual)",'Property 5'!N86,INDEX('Property 5'!B86:M86,MATCH($C$4,'Property 5'!$B$80:$M$80,0))))),0)</f>
        <v>102300</v>
      </c>
    </row>
    <row r="10" spans="2:4" ht="15" customHeight="1" x14ac:dyDescent="0.25">
      <c r="B10" s="34" t="s">
        <v>183</v>
      </c>
      <c r="D10" s="36">
        <v>-2202</v>
      </c>
    </row>
    <row r="11" spans="2:4" ht="15" customHeight="1" x14ac:dyDescent="0.25">
      <c r="B11" s="61" t="s">
        <v>103</v>
      </c>
      <c r="D11" s="64">
        <f>D9+D10</f>
        <v>100098</v>
      </c>
    </row>
    <row r="12" spans="2:4" ht="15" customHeight="1" x14ac:dyDescent="0.25">
      <c r="B12" s="34" t="s">
        <v>184</v>
      </c>
      <c r="D12" s="36">
        <f>-0.05*(IFERROR(CHOOSE(MATCH($C$3,{"Elmwood","Maple Court","Birchwood","Property 4","Property 5","All Properties (Consolidated)"},0),(IF($C$4="All Periods (Annual)",Elmwood!N81,INDEX(Elmwood!B81:M81,MATCH($C$4,Elmwood!$B$80:$M$80,0)))),(IF($C$4="All Periods (Annual)",'Maple Court'!N81,INDEX('Maple Court'!B81:M81,MATCH($C$4,'Maple Court'!$B$80:$M$80,0)))),(IF($C$4="All Periods (Annual)",Birchwood!N81,INDEX(Birchwood!B81:M81,MATCH($C$4,Birchwood!$B$80:$M$80,0)))),(IF($C$4="All Periods (Annual)",'Property 4'!N81,INDEX('Property 4'!B81:M81,MATCH($C$4,'Property 4'!$B$80:$M$80,0)))),(IF($C$4="All Periods (Annual)",'Property 5'!N81,INDEX('Property 5'!B81:M81,MATCH($C$4,'Property 5'!$B$80:$M$80,0)))),(IF($C$4="All Periods (Annual)",Elmwood!N81,INDEX(Elmwood!B81:M81,MATCH($C$4,Elmwood!$B$80:$M$80,0))))+(IF($C$4="All Periods (Annual)",'Maple Court'!N81,INDEX('Maple Court'!B81:M81,MATCH($C$4,'Maple Court'!$B$80:$M$80,0))))+(IF($C$4="All Periods (Annual)",Birchwood!N81,INDEX(Birchwood!B81:M81,MATCH($C$4,Birchwood!$B$80:$M$80,0))))+(IF($C$4="All Periods (Annual)",'Property 4'!N81,INDEX('Property 4'!B81:M81,MATCH($C$4,'Property 4'!$B$80:$M$80,0))))+(IF($C$4="All Periods (Annual)",'Property 5'!N81,INDEX('Property 5'!B81:M81,MATCH($C$4,'Property 5'!$B$80:$M$80,0))))),0))</f>
        <v>-5040</v>
      </c>
    </row>
    <row r="13" spans="2:4" ht="25.5" customHeight="1" x14ac:dyDescent="0.25">
      <c r="B13" s="50" t="s">
        <v>125</v>
      </c>
      <c r="D13" s="51">
        <f>D11+D12</f>
        <v>95058</v>
      </c>
    </row>
    <row r="15" spans="2:4" ht="18" customHeight="1" x14ac:dyDescent="0.25">
      <c r="B15" s="80" t="s">
        <v>185</v>
      </c>
      <c r="C15" s="80"/>
      <c r="D15" s="80"/>
    </row>
    <row r="16" spans="2:4" ht="15" customHeight="1" x14ac:dyDescent="0.25">
      <c r="B16" s="34" t="s">
        <v>186</v>
      </c>
      <c r="D16" s="36">
        <f>IFERROR(CHOOSE(MATCH($C$3,{"Elmwood","Maple Court","Birchwood","Property 4","Property 5","All Properties (Consolidated)"},0),Elmwood!D51,'Maple Court'!D51,Birchwood!D51,'Property 4'!D51,'Property 5'!D51,Elmwood!D51+'Maple Court'!D51+Birchwood!D51+'Property 4'!D51+'Property 5'!D51),0)</f>
        <v>14920</v>
      </c>
    </row>
    <row r="17" spans="1:4" ht="15" customHeight="1" x14ac:dyDescent="0.25">
      <c r="B17" s="34" t="s">
        <v>187</v>
      </c>
      <c r="D17" s="36">
        <f>IFERROR(CHOOSE(MATCH($C$3,{"Elmwood","Maple Court","Birchwood","Property 4","Property 5","All Properties (Consolidated)"},0),Elmwood!D59,'Maple Court'!D59,Birchwood!D59,'Property 4'!D59,'Property 5'!D59,Elmwood!D59+'Maple Court'!D59+Birchwood!D59+'Property 4'!D59+'Property 5'!D59),0)</f>
        <v>20260</v>
      </c>
    </row>
    <row r="19" spans="1:4" ht="36" customHeight="1" x14ac:dyDescent="0.25">
      <c r="B19" s="79" t="str">
        <f>IF((IFERROR(CHOOSE(MATCH($C$3,{"Elmwood","Maple Court","Birchwood","Property 4","Property 5","All Properties (Consolidated)"},0),(IF($C$4="All Periods (Annual)",Elmwood!N98,INDEX(Elmwood!B98:M98,MATCH($C$4,Elmwood!$B$80:$M$80,0)))+IF($C$4="All Periods (Annual)",Elmwood!N99,INDEX(Elmwood!B99:M99,MATCH($C$4,Elmwood!$B$80:$M$80,0)))+IF($C$4="All Periods (Annual)",Elmwood!N100,INDEX(Elmwood!B100:M100,MATCH($C$4,Elmwood!$B$80:$M$80,0)))),(IF($C$4="All Periods (Annual)",'Maple Court'!N98,INDEX('Maple Court'!B98:M98,MATCH($C$4,'Maple Court'!$B$80:$M$80,0)))+IF($C$4="All Periods (Annual)",'Maple Court'!N99,INDEX('Maple Court'!B99:M99,MATCH($C$4,'Maple Court'!$B$80:$M$80,0)))+IF($C$4="All Periods (Annual)",'Maple Court'!N100,INDEX('Maple Court'!B100:M100,MATCH($C$4,'Maple Court'!$B$80:$M$80,0)))),(IF($C$4="All Periods (Annual)",Birchwood!N98,INDEX(Birchwood!B98:M98,MATCH($C$4,Birchwood!$B$80:$M$80,0)))+IF($C$4="All Periods (Annual)",Birchwood!N99,INDEX(Birchwood!B99:M99,MATCH($C$4,Birchwood!$B$80:$M$80,0)))+IF($C$4="All Periods (Annual)",Birchwood!N100,INDEX(Birchwood!B100:M100,MATCH($C$4,Birchwood!$B$80:$M$80,0)))),(IF($C$4="All Periods (Annual)",'Property 4'!N98,INDEX('Property 4'!B98:M98,MATCH($C$4,'Property 4'!$B$80:$M$80,0)))+IF($C$4="All Periods (Annual)",'Property 4'!N99,INDEX('Property 4'!B99:M99,MATCH($C$4,'Property 4'!$B$80:$M$80,0)))+IF($C$4="All Periods (Annual)",'Property 4'!N100,INDEX('Property 4'!B100:M100,MATCH($C$4,'Property 4'!$B$80:$M$80,0)))),(IF($C$4="All Periods (Annual)",'Property 5'!N98,INDEX('Property 5'!B98:M98,MATCH($C$4,'Property 5'!$B$80:$M$80,0)))+IF($C$4="All Periods (Annual)",'Property 5'!N99,INDEX('Property 5'!B99:M99,MATCH($C$4,'Property 5'!$B$80:$M$80,0)))+IF($C$4="All Periods (Annual)",'Property 5'!N100,INDEX('Property 5'!B100:M100,MATCH($C$4,'Property 5'!$B$80:$M$80,0)))),(IF($C$4="All Periods (Annual)",Elmwood!N98,INDEX(Elmwood!B98:M98,MATCH($C$4,Elmwood!$B$80:$M$80,0)))+IF($C$4="All Periods (Annual)",Elmwood!N99,INDEX(Elmwood!B99:M99,MATCH($C$4,Elmwood!$B$80:$M$80,0)))+IF($C$4="All Periods (Annual)",Elmwood!N100,INDEX(Elmwood!B100:M100,MATCH($C$4,Elmwood!$B$80:$M$80,0))))+(IF($C$4="All Periods (Annual)",'Maple Court'!N98,INDEX('Maple Court'!B98:M98,MATCH($C$4,'Maple Court'!$B$80:$M$80,0)))+IF($C$4="All Periods (Annual)",'Maple Court'!N99,INDEX('Maple Court'!B99:M99,MATCH($C$4,'Maple Court'!$B$80:$M$80,0)))+IF($C$4="All Periods (Annual)",'Maple Court'!N100,INDEX('Maple Court'!B100:M100,MATCH($C$4,'Maple Court'!$B$80:$M$80,0))))+(IF($C$4="All Periods (Annual)",Birchwood!N98,INDEX(Birchwood!B98:M98,MATCH($C$4,Birchwood!$B$80:$M$80,0)))+IF($C$4="All Periods (Annual)",Birchwood!N99,INDEX(Birchwood!B99:M99,MATCH($C$4,Birchwood!$B$80:$M$80,0)))+IF($C$4="All Periods (Annual)",Birchwood!N100,INDEX(Birchwood!B100:M100,MATCH($C$4,Birchwood!$B$80:$M$80,0))))+(IF($C$4="All Periods (Annual)",'Property 4'!N98,INDEX('Property 4'!B98:M98,MATCH($C$4,'Property 4'!$B$80:$M$80,0)))+IF($C$4="All Periods (Annual)",'Property 4'!N99,INDEX('Property 4'!B99:M99,MATCH($C$4,'Property 4'!$B$80:$M$80,0)))+IF($C$4="All Periods (Annual)",'Property 4'!N100,INDEX('Property 4'!B100:M100,MATCH($C$4,'Property 4'!$B$80:$M$80,0))))+(IF($C$4="All Periods (Annual)",'Property 5'!N98,INDEX('Property 5'!B98:M98,MATCH($C$4,'Property 5'!$B$80:$M$80,0)))+IF($C$4="All Periods (Annual)",'Property 5'!N99,INDEX('Property 5'!B99:M99,MATCH($C$4,'Property 5'!$B$80:$M$80,0)))+IF($C$4="All Periods (Annual)",'Property 5'!N100,INDEX('Property 5'!B100:M100,MATCH($C$4,'Property 5'!$B$80:$M$80,0))))),0))&gt;0,"A capital expenditure of "&amp;TEXT((IFERROR(CHOOSE(MATCH($C$3,{"Elmwood","Maple Court","Birchwood","Property 4","Property 5","All Properties (Consolidated)"},0),(IF($C$4="All Periods (Annual)",Elmwood!N98,INDEX(Elmwood!B98:M98,MATCH($C$4,Elmwood!$B$80:$M$80,0)))+IF($C$4="All Periods (Annual)",Elmwood!N99,INDEX(Elmwood!B99:M99,MATCH($C$4,Elmwood!$B$80:$M$80,0)))+IF($C$4="All Periods (Annual)",Elmwood!N100,INDEX(Elmwood!B100:M100,MATCH($C$4,Elmwood!$B$80:$M$80,0)))),(IF($C$4="All Periods (Annual)",'Maple Court'!N98,INDEX('Maple Court'!B98:M98,MATCH($C$4,'Maple Court'!$B$80:$M$80,0)))+IF($C$4="All Periods (Annual)",'Maple Court'!N99,INDEX('Maple Court'!B99:M99,MATCH($C$4,'Maple Court'!$B$80:$M$80,0)))+IF($C$4="All Periods (Annual)",'Maple Court'!N100,INDEX('Maple Court'!B100:M100,MATCH($C$4,'Maple Court'!$B$80:$M$80,0)))),(IF($C$4="All Periods (Annual)",Birchwood!N98,INDEX(Birchwood!B98:M98,MATCH($C$4,Birchwood!$B$80:$M$80,0)))+IF($C$4="All Periods (Annual)",Birchwood!N99,INDEX(Birchwood!B99:M99,MATCH($C$4,Birchwood!$B$80:$M$80,0)))+IF($C$4="All Periods (Annual)",Birchwood!N100,INDEX(Birchwood!B100:M100,MATCH($C$4,Birchwood!$B$80:$M$80,0)))),(IF($C$4="All Periods (Annual)",'Property 4'!N98,INDEX('Property 4'!B98:M98,MATCH($C$4,'Property 4'!$B$80:$M$80,0)))+IF($C$4="All Periods (Annual)",'Property 4'!N99,INDEX('Property 4'!B99:M99,MATCH($C$4,'Property 4'!$B$80:$M$80,0)))+IF($C$4="All Periods (Annual)",'Property 4'!N100,INDEX('Property 4'!B100:M100,MATCH($C$4,'Property 4'!$B$80:$M$80,0)))),(IF($C$4="All Periods (Annual)",'Property 5'!N98,INDEX('Property 5'!B98:M98,MATCH($C$4,'Property 5'!$B$80:$M$80,0)))+IF($C$4="All Periods (Annual)",'Property 5'!N99,INDEX('Property 5'!B99:M99,MATCH($C$4,'Property 5'!$B$80:$M$80,0)))+IF($C$4="All Periods (Annual)",'Property 5'!N100,INDEX('Property 5'!B100:M100,MATCH($C$4,'Property 5'!$B$80:$M$80,0)))),(IF($C$4="All Periods (Annual)",Elmwood!N98,INDEX(Elmwood!B98:M98,MATCH($C$4,Elmwood!$B$80:$M$80,0)))+IF($C$4="All Periods (Annual)",Elmwood!N99,INDEX(Elmwood!B99:M99,MATCH($C$4,Elmwood!$B$80:$M$80,0)))+IF($C$4="All Periods (Annual)",Elmwood!N100,INDEX(Elmwood!B100:M100,MATCH($C$4,Elmwood!$B$80:$M$80,0))))+(IF($C$4="All Periods (Annual)",'Maple Court'!N98,INDEX('Maple Court'!B98:M98,MATCH($C$4,'Maple Court'!$B$80:$M$80,0)))+IF($C$4="All Periods (Annual)",'Maple Court'!N99,INDEX('Maple Court'!B99:M99,MATCH($C$4,'Maple Court'!$B$80:$M$80,0)))+IF($C$4="All Periods (Annual)",'Maple Court'!N100,INDEX('Maple Court'!B100:M100,MATCH($C$4,'Maple Court'!$B$80:$M$80,0))))+(IF($C$4="All Periods (Annual)",Birchwood!N98,INDEX(Birchwood!B98:M98,MATCH($C$4,Birchwood!$B$80:$M$80,0)))+IF($C$4="All Periods (Annual)",Birchwood!N99,INDEX(Birchwood!B99:M99,MATCH($C$4,Birchwood!$B$80:$M$80,0)))+IF($C$4="All Periods (Annual)",Birchwood!N100,INDEX(Birchwood!B100:M100,MATCH($C$4,Birchwood!$B$80:$M$80,0))))+(IF($C$4="All Periods (Annual)",'Property 4'!N98,INDEX('Property 4'!B98:M98,MATCH($C$4,'Property 4'!$B$80:$M$80,0)))+IF($C$4="All Periods (Annual)",'Property 4'!N99,INDEX('Property 4'!B99:M99,MATCH($C$4,'Property 4'!$B$80:$M$80,0)))+IF($C$4="All Periods (Annual)",'Property 4'!N100,INDEX('Property 4'!B100:M100,MATCH($C$4,'Property 4'!$B$80:$M$80,0))))+(IF($C$4="All Periods (Annual)",'Property 5'!N98,INDEX('Property 5'!B98:M98,MATCH($C$4,'Property 5'!$B$80:$M$80,0)))+IF($C$4="All Periods (Annual)",'Property 5'!N99,INDEX('Property 5'!B99:M99,MATCH($C$4,'Property 5'!$B$80:$M$80,0)))+IF($C$4="All Periods (Annual)",'Property 5'!N100,INDEX('Property 5'!B100:M100,MATCH($C$4,'Property 5'!$B$80:$M$80,0))))),0)),"$#,##0")&amp;" was funded from the reserve fund this period and did not affect the distribution. Full transaction detail available on request.","")</f>
        <v>A capital expenditure of $1,800 was funded from the reserve fund this period and did not affect the distribution. Full transaction detail available on request.</v>
      </c>
      <c r="C19" s="79"/>
      <c r="D19" s="79"/>
    </row>
    <row r="21" spans="1:4" ht="21.75" customHeight="1" x14ac:dyDescent="0.25">
      <c r="A21" s="8" t="s">
        <v>58</v>
      </c>
      <c r="B21" s="8"/>
      <c r="C21" s="8"/>
      <c r="D21" s="8"/>
    </row>
  </sheetData>
  <mergeCells count="6">
    <mergeCell ref="A21:D21"/>
    <mergeCell ref="B5:D5"/>
    <mergeCell ref="B6:D6"/>
    <mergeCell ref="B8:D8"/>
    <mergeCell ref="B15:D15"/>
    <mergeCell ref="B19:D19"/>
  </mergeCells>
  <dataValidations count="2">
    <dataValidation type="list" sqref="C3" xr:uid="{00000000-0002-0000-0700-000000000000}">
      <formula1>"Elmwood,Maple Court,Birchwood,Property 4,Property 5,All Properties (Consolidated)"</formula1>
      <formula2>0</formula2>
    </dataValidation>
    <dataValidation type="list" sqref="C4" xr:uid="{00000000-0002-0000-0700-000001000000}">
      <formula1>"P01 Jan 2026,P02 Feb 2026,P03 Mar 2026,P04 Apr 2026,P05 May 2026,P06 Jun 2026,P07 Jul 2026,P08 Aug 2026,P09 Sep 2026,P10 Oct 2026,P11 Nov 2026,P12 Dec 2026,All Periods (Annual)"</formula1>
      <formula2>0</formula2>
    </dataValidation>
  </dataValidations>
  <pageMargins left="0.75" right="0.75" top="1" bottom="1"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109"/>
  <sheetViews>
    <sheetView zoomScaleNormal="100" workbookViewId="0">
      <selection activeCell="B1" sqref="B1:D1048576"/>
    </sheetView>
  </sheetViews>
  <sheetFormatPr defaultColWidth="8.7109375" defaultRowHeight="15" x14ac:dyDescent="0.25"/>
  <cols>
    <col min="1" max="1" width="36" customWidth="1"/>
    <col min="2" max="2" width="37.5703125" bestFit="1" customWidth="1"/>
    <col min="3" max="4" width="19" bestFit="1" customWidth="1"/>
    <col min="5" max="13" width="13" customWidth="1"/>
    <col min="14" max="14" width="14" customWidth="1"/>
  </cols>
  <sheetData>
    <row r="2" spans="2:4" ht="25.5" customHeight="1" x14ac:dyDescent="0.35">
      <c r="B2" s="26" t="s">
        <v>60</v>
      </c>
    </row>
    <row r="3" spans="2:4" ht="15" customHeight="1" x14ac:dyDescent="0.25">
      <c r="B3" s="27" t="s">
        <v>61</v>
      </c>
      <c r="C3" s="28" t="s">
        <v>178</v>
      </c>
      <c r="D3" s="29" t="str">
        <f>IFERROR(CHOOSE(MATCH($C$3,{"Elmwood","Maple Court","Birchwood","Property 4","Property 5","All Properties (Consolidated)"},0),Elmwood!D3,'Maple Court'!D3,Birchwood!D3,'Property 4'!D3,'Property 5'!D3,"(consolidated across all properties)"),"")</f>
        <v>142 Elmwood Drive</v>
      </c>
    </row>
    <row r="4" spans="2:4" ht="15" customHeight="1" x14ac:dyDescent="0.25">
      <c r="B4" s="27" t="s">
        <v>64</v>
      </c>
      <c r="C4" s="28" t="s">
        <v>65</v>
      </c>
      <c r="D4" s="29" t="s">
        <v>66</v>
      </c>
    </row>
    <row r="5" spans="2:4" ht="3" customHeight="1" x14ac:dyDescent="0.25">
      <c r="B5" s="12"/>
      <c r="C5" s="12"/>
      <c r="D5" s="12"/>
    </row>
    <row r="7" spans="2:4" ht="21.75" customHeight="1" x14ac:dyDescent="0.25">
      <c r="B7" s="6" t="s">
        <v>67</v>
      </c>
      <c r="C7" s="6"/>
      <c r="D7" s="6"/>
    </row>
    <row r="8" spans="2:4" ht="15" customHeight="1" x14ac:dyDescent="0.25">
      <c r="B8" s="32" t="s">
        <v>68</v>
      </c>
      <c r="C8" s="32" t="s">
        <v>69</v>
      </c>
      <c r="D8" s="33" t="s">
        <v>70</v>
      </c>
    </row>
    <row r="9" spans="2:4" ht="15" customHeight="1" x14ac:dyDescent="0.25">
      <c r="B9" s="34" t="s">
        <v>71</v>
      </c>
      <c r="C9" s="35" t="s">
        <v>72</v>
      </c>
      <c r="D9" s="36">
        <f>IFERROR(CHOOSE(MATCH($C$3,{"Elmwood","Maple Court","Birchwood","Property 4","Property 5","All Properties (Consolidated)"},0),IF($C$4="All Periods (Annual)",Elmwood!N81,INDEX(Elmwood!B81:M81,MATCH($C$4,Elmwood!$B$80:$M$80,0))),IF($C$4="All Periods (Annual)",'Maple Court'!N81,INDEX('Maple Court'!B81:M81,MATCH($C$4,'Maple Court'!$B$80:$M$80,0))),IF($C$4="All Periods (Annual)",Birchwood!N81,INDEX(Birchwood!B81:M81,MATCH($C$4,Birchwood!$B$80:$M$80,0))),IF($C$4="All Periods (Annual)",'Property 4'!N81,INDEX('Property 4'!B81:M81,MATCH($C$4,'Property 4'!$B$80:$M$80,0))),IF($C$4="All Periods (Annual)",'Property 5'!N81,INDEX('Property 5'!B81:M81,MATCH($C$4,'Property 5'!$B$80:$M$80,0))),IF($C$4="All Periods (Annual)",Elmwood!N81,INDEX(Elmwood!B81:M81,MATCH($C$4,Elmwood!$B$80:$M$80,0)))+IF($C$4="All Periods (Annual)",'Maple Court'!N81,INDEX('Maple Court'!B81:M81,MATCH($C$4,'Maple Court'!$B$80:$M$80,0)))+IF($C$4="All Periods (Annual)",Birchwood!N81,INDEX(Birchwood!B81:M81,MATCH($C$4,Birchwood!$B$80:$M$80,0)))+IF($C$4="All Periods (Annual)",'Property 4'!N81,INDEX('Property 4'!B81:M81,MATCH($C$4,'Property 4'!$B$80:$M$80,0)))+IF($C$4="All Periods (Annual)",'Property 5'!N81,INDEX('Property 5'!B81:M81,MATCH($C$4,'Property 5'!$B$80:$M$80,0)))),0)</f>
        <v>8400</v>
      </c>
    </row>
    <row r="10" spans="2:4" ht="15" customHeight="1" x14ac:dyDescent="0.25">
      <c r="B10" s="34" t="s">
        <v>73</v>
      </c>
      <c r="C10" s="35"/>
      <c r="D10" s="36">
        <f>IFERROR(CHOOSE(MATCH($C$3,{"Elmwood","Maple Court","Birchwood","Property 4","Property 5","All Properties (Consolidated)"},0),IF($C$4="All Periods (Annual)",Elmwood!N82,INDEX(Elmwood!B82:M82,MATCH($C$4,Elmwood!$B$80:$M$80,0))),IF($C$4="All Periods (Annual)",'Maple Court'!N82,INDEX('Maple Court'!B82:M82,MATCH($C$4,'Maple Court'!$B$80:$M$80,0))),IF($C$4="All Periods (Annual)",Birchwood!N82,INDEX(Birchwood!B82:M82,MATCH($C$4,Birchwood!$B$80:$M$80,0))),IF($C$4="All Periods (Annual)",'Property 4'!N82,INDEX('Property 4'!B82:M82,MATCH($C$4,'Property 4'!$B$80:$M$80,0))),IF($C$4="All Periods (Annual)",'Property 5'!N82,INDEX('Property 5'!B82:M82,MATCH($C$4,'Property 5'!$B$80:$M$80,0))),IF($C$4="All Periods (Annual)",Elmwood!N82,INDEX(Elmwood!B82:M82,MATCH($C$4,Elmwood!$B$80:$M$80,0)))+IF($C$4="All Periods (Annual)",'Maple Court'!N82,INDEX('Maple Court'!B82:M82,MATCH($C$4,'Maple Court'!$B$80:$M$80,0)))+IF($C$4="All Periods (Annual)",Birchwood!N82,INDEX(Birchwood!B82:M82,MATCH($C$4,Birchwood!$B$80:$M$80,0)))+IF($C$4="All Periods (Annual)",'Property 4'!N82,INDEX('Property 4'!B82:M82,MATCH($C$4,'Property 4'!$B$80:$M$80,0)))+IF($C$4="All Periods (Annual)",'Property 5'!N82,INDEX('Property 5'!B82:M82,MATCH($C$4,'Property 5'!$B$80:$M$80,0)))),0)</f>
        <v>75</v>
      </c>
    </row>
    <row r="11" spans="2:4" ht="15" customHeight="1" x14ac:dyDescent="0.25">
      <c r="B11" s="34" t="s">
        <v>74</v>
      </c>
      <c r="C11" s="35" t="s">
        <v>75</v>
      </c>
      <c r="D11" s="36">
        <f>IFERROR(CHOOSE(MATCH($C$3,{"Elmwood","Maple Court","Birchwood","Property 4","Property 5","All Properties (Consolidated)"},0),IF($C$4="All Periods (Annual)",Elmwood!N83,INDEX(Elmwood!B83:M83,MATCH($C$4,Elmwood!$B$80:$M$80,0))),IF($C$4="All Periods (Annual)",'Maple Court'!N83,INDEX('Maple Court'!B83:M83,MATCH($C$4,'Maple Court'!$B$80:$M$80,0))),IF($C$4="All Periods (Annual)",Birchwood!N83,INDEX(Birchwood!B83:M83,MATCH($C$4,Birchwood!$B$80:$M$80,0))),IF($C$4="All Periods (Annual)",'Property 4'!N83,INDEX('Property 4'!B83:M83,MATCH($C$4,'Property 4'!$B$80:$M$80,0))),IF($C$4="All Periods (Annual)",'Property 5'!N83,INDEX('Property 5'!B83:M83,MATCH($C$4,'Property 5'!$B$80:$M$80,0))),IF($C$4="All Periods (Annual)",Elmwood!N83,INDEX(Elmwood!B83:M83,MATCH($C$4,Elmwood!$B$80:$M$80,0)))+IF($C$4="All Periods (Annual)",'Maple Court'!N83,INDEX('Maple Court'!B83:M83,MATCH($C$4,'Maple Court'!$B$80:$M$80,0)))+IF($C$4="All Periods (Annual)",Birchwood!N83,INDEX(Birchwood!B83:M83,MATCH($C$4,Birchwood!$B$80:$M$80,0)))+IF($C$4="All Periods (Annual)",'Property 4'!N83,INDEX('Property 4'!B83:M83,MATCH($C$4,'Property 4'!$B$80:$M$80,0)))+IF($C$4="All Periods (Annual)",'Property 5'!N83,INDEX('Property 5'!B83:M83,MATCH($C$4,'Property 5'!$B$80:$M$80,0)))),0)</f>
        <v>50</v>
      </c>
    </row>
    <row r="12" spans="2:4" ht="15" customHeight="1" x14ac:dyDescent="0.25">
      <c r="B12" s="34" t="s">
        <v>76</v>
      </c>
      <c r="C12" s="35"/>
      <c r="D12" s="36">
        <f>IFERROR(CHOOSE(MATCH($C$3,{"Elmwood","Maple Court","Birchwood","Property 4","Property 5","All Properties (Consolidated)"},0),IF($C$4="All Periods (Annual)",Elmwood!N84,INDEX(Elmwood!B84:M84,MATCH($C$4,Elmwood!$B$80:$M$80,0))),IF($C$4="All Periods (Annual)",'Maple Court'!N84,INDEX('Maple Court'!B84:M84,MATCH($C$4,'Maple Court'!$B$80:$M$80,0))),IF($C$4="All Periods (Annual)",Birchwood!N84,INDEX(Birchwood!B84:M84,MATCH($C$4,Birchwood!$B$80:$M$80,0))),IF($C$4="All Periods (Annual)",'Property 4'!N84,INDEX('Property 4'!B84:M84,MATCH($C$4,'Property 4'!$B$80:$M$80,0))),IF($C$4="All Periods (Annual)",'Property 5'!N84,INDEX('Property 5'!B84:M84,MATCH($C$4,'Property 5'!$B$80:$M$80,0))),IF($C$4="All Periods (Annual)",Elmwood!N84,INDEX(Elmwood!B84:M84,MATCH($C$4,Elmwood!$B$80:$M$80,0)))+IF($C$4="All Periods (Annual)",'Maple Court'!N84,INDEX('Maple Court'!B84:M84,MATCH($C$4,'Maple Court'!$B$80:$M$80,0)))+IF($C$4="All Periods (Annual)",Birchwood!N84,INDEX(Birchwood!B84:M84,MATCH($C$4,Birchwood!$B$80:$M$80,0)))+IF($C$4="All Periods (Annual)",'Property 4'!N84,INDEX('Property 4'!B84:M84,MATCH($C$4,'Property 4'!$B$80:$M$80,0)))+IF($C$4="All Periods (Annual)",'Property 5'!N84,INDEX('Property 5'!B84:M84,MATCH($C$4,'Property 5'!$B$80:$M$80,0)))),0)</f>
        <v>0</v>
      </c>
    </row>
    <row r="13" spans="2:4" ht="15" customHeight="1" x14ac:dyDescent="0.25">
      <c r="B13" s="34" t="s">
        <v>77</v>
      </c>
      <c r="C13" s="35"/>
      <c r="D13" s="36">
        <f>IFERROR(CHOOSE(MATCH($C$3,{"Elmwood","Maple Court","Birchwood","Property 4","Property 5","All Properties (Consolidated)"},0),IF($C$4="All Periods (Annual)",Elmwood!N85,INDEX(Elmwood!B85:M85,MATCH($C$4,Elmwood!$B$80:$M$80,0))),IF($C$4="All Periods (Annual)",'Maple Court'!N85,INDEX('Maple Court'!B85:M85,MATCH($C$4,'Maple Court'!$B$80:$M$80,0))),IF($C$4="All Periods (Annual)",Birchwood!N85,INDEX(Birchwood!B85:M85,MATCH($C$4,Birchwood!$B$80:$M$80,0))),IF($C$4="All Periods (Annual)",'Property 4'!N85,INDEX('Property 4'!B85:M85,MATCH($C$4,'Property 4'!$B$80:$M$80,0))),IF($C$4="All Periods (Annual)",'Property 5'!N85,INDEX('Property 5'!B85:M85,MATCH($C$4,'Property 5'!$B$80:$M$80,0))),IF($C$4="All Periods (Annual)",Elmwood!N85,INDEX(Elmwood!B85:M85,MATCH($C$4,Elmwood!$B$80:$M$80,0)))+IF($C$4="All Periods (Annual)",'Maple Court'!N85,INDEX('Maple Court'!B85:M85,MATCH($C$4,'Maple Court'!$B$80:$M$80,0)))+IF($C$4="All Periods (Annual)",Birchwood!N85,INDEX(Birchwood!B85:M85,MATCH($C$4,Birchwood!$B$80:$M$80,0)))+IF($C$4="All Periods (Annual)",'Property 4'!N85,INDEX('Property 4'!B85:M85,MATCH($C$4,'Property 4'!$B$80:$M$80,0)))+IF($C$4="All Periods (Annual)",'Property 5'!N85,INDEX('Property 5'!B85:M85,MATCH($C$4,'Property 5'!$B$80:$M$80,0)))),0)</f>
        <v>0</v>
      </c>
    </row>
    <row r="14" spans="2:4" ht="15" customHeight="1" x14ac:dyDescent="0.25">
      <c r="B14" s="34" t="s">
        <v>78</v>
      </c>
      <c r="C14" s="35"/>
      <c r="D14" s="36">
        <f>IFERROR(CHOOSE(MATCH($C$3,{"Elmwood","Maple Court","Birchwood","Property 4","Property 5","All Properties (Consolidated)"},0),IF($C$4="All Periods (Annual)",Elmwood!N86,INDEX(Elmwood!B86:M86,MATCH($C$4,Elmwood!$B$80:$M$80,0))),IF($C$4="All Periods (Annual)",'Maple Court'!N86,INDEX('Maple Court'!B86:M86,MATCH($C$4,'Maple Court'!$B$80:$M$80,0))),IF($C$4="All Periods (Annual)",Birchwood!N86,INDEX(Birchwood!B86:M86,MATCH($C$4,Birchwood!$B$80:$M$80,0))),IF($C$4="All Periods (Annual)",'Property 4'!N86,INDEX('Property 4'!B86:M86,MATCH($C$4,'Property 4'!$B$80:$M$80,0))),IF($C$4="All Periods (Annual)",'Property 5'!N86,INDEX('Property 5'!B86:M86,MATCH($C$4,'Property 5'!$B$80:$M$80,0))),IF($C$4="All Periods (Annual)",Elmwood!N86,INDEX(Elmwood!B86:M86,MATCH($C$4,Elmwood!$B$80:$M$80,0)))+IF($C$4="All Periods (Annual)",'Maple Court'!N86,INDEX('Maple Court'!B86:M86,MATCH($C$4,'Maple Court'!$B$80:$M$80,0)))+IF($C$4="All Periods (Annual)",Birchwood!N86,INDEX(Birchwood!B86:M86,MATCH($C$4,Birchwood!$B$80:$M$80,0)))+IF($C$4="All Periods (Annual)",'Property 4'!N86,INDEX('Property 4'!B86:M86,MATCH($C$4,'Property 4'!$B$80:$M$80,0)))+IF($C$4="All Periods (Annual)",'Property 5'!N86,INDEX('Property 5'!B86:M86,MATCH($C$4,'Property 5'!$B$80:$M$80,0)))),0)</f>
        <v>0</v>
      </c>
    </row>
    <row r="15" spans="2:4" ht="15" customHeight="1" x14ac:dyDescent="0.25">
      <c r="B15" s="37" t="s">
        <v>79</v>
      </c>
      <c r="D15" s="38">
        <f>SUM(D9:D14)</f>
        <v>8525</v>
      </c>
    </row>
    <row r="17" spans="2:4" ht="21.75" customHeight="1" x14ac:dyDescent="0.25">
      <c r="B17" s="5" t="str">
        <f>IFERROR(CHOOSE(MATCH($C$3,{"Elmwood","Maple Court","Birchwood","Property 4","Property 5","All Properties (Consolidated)"},0),Elmwood!B17,'Maple Court'!B17,Birchwood!B17,'Property 4'!B17,'Property 5'!B17,"(consolidated across all properties)"),"")</f>
        <v>Occupancy note: Unit 3 vacant the full month. Two qualified applications received.</v>
      </c>
      <c r="C17" s="5"/>
      <c r="D17" s="5"/>
    </row>
    <row r="19" spans="2:4" ht="21.75" customHeight="1" x14ac:dyDescent="0.25">
      <c r="B19" s="6" t="s">
        <v>81</v>
      </c>
      <c r="C19" s="6"/>
      <c r="D19" s="6"/>
    </row>
    <row r="20" spans="2:4" ht="15" customHeight="1" x14ac:dyDescent="0.25">
      <c r="B20" s="32" t="s">
        <v>68</v>
      </c>
      <c r="C20" s="32" t="s">
        <v>82</v>
      </c>
      <c r="D20" s="33" t="s">
        <v>70</v>
      </c>
    </row>
    <row r="21" spans="2:4" ht="15" customHeight="1" x14ac:dyDescent="0.25">
      <c r="B21" s="34" t="s">
        <v>83</v>
      </c>
      <c r="C21" s="35" t="s">
        <v>84</v>
      </c>
      <c r="D21" s="36">
        <f>IFERROR(CHOOSE(MATCH($C$3,{"Elmwood","Maple Court","Birchwood","Property 4","Property 5","All Properties (Consolidated)"},0),IF($C$4="All Periods (Annual)",Elmwood!N87,INDEX(Elmwood!B87:M87,MATCH($C$4,Elmwood!$B$80:$M$80,0))),IF($C$4="All Periods (Annual)",'Maple Court'!N87,INDEX('Maple Court'!B87:M87,MATCH($C$4,'Maple Court'!$B$80:$M$80,0))),IF($C$4="All Periods (Annual)",Birchwood!N87,INDEX(Birchwood!B87:M87,MATCH($C$4,Birchwood!$B$80:$M$80,0))),IF($C$4="All Periods (Annual)",'Property 4'!N87,INDEX('Property 4'!B87:M87,MATCH($C$4,'Property 4'!$B$80:$M$80,0))),IF($C$4="All Periods (Annual)",'Property 5'!N87,INDEX('Property 5'!B87:M87,MATCH($C$4,'Property 5'!$B$80:$M$80,0))),IF($C$4="All Periods (Annual)",Elmwood!N87,INDEX(Elmwood!B87:M87,MATCH($C$4,Elmwood!$B$80:$M$80,0)))+IF($C$4="All Periods (Annual)",'Maple Court'!N87,INDEX('Maple Court'!B87:M87,MATCH($C$4,'Maple Court'!$B$80:$M$80,0)))+IF($C$4="All Periods (Annual)",Birchwood!N87,INDEX(Birchwood!B87:M87,MATCH($C$4,Birchwood!$B$80:$M$80,0)))+IF($C$4="All Periods (Annual)",'Property 4'!N87,INDEX('Property 4'!B87:M87,MATCH($C$4,'Property 4'!$B$80:$M$80,0)))+IF($C$4="All Periods (Annual)",'Property 5'!N87,INDEX('Property 5'!B87:M87,MATCH($C$4,'Property 5'!$B$80:$M$80,0)))),0)</f>
        <v>672</v>
      </c>
    </row>
    <row r="22" spans="2:4" ht="15" customHeight="1" x14ac:dyDescent="0.25">
      <c r="B22" s="34" t="s">
        <v>85</v>
      </c>
      <c r="C22" s="35"/>
      <c r="D22" s="36">
        <f>IFERROR(CHOOSE(MATCH($C$3,{"Elmwood","Maple Court","Birchwood","Property 4","Property 5","All Properties (Consolidated)"},0),IF($C$4="All Periods (Annual)",Elmwood!N88,INDEX(Elmwood!B88:M88,MATCH($C$4,Elmwood!$B$80:$M$80,0))),IF($C$4="All Periods (Annual)",'Maple Court'!N88,INDEX('Maple Court'!B88:M88,MATCH($C$4,'Maple Court'!$B$80:$M$80,0))),IF($C$4="All Periods (Annual)",Birchwood!N88,INDEX(Birchwood!B88:M88,MATCH($C$4,Birchwood!$B$80:$M$80,0))),IF($C$4="All Periods (Annual)",'Property 4'!N88,INDEX('Property 4'!B88:M88,MATCH($C$4,'Property 4'!$B$80:$M$80,0))),IF($C$4="All Periods (Annual)",'Property 5'!N88,INDEX('Property 5'!B88:M88,MATCH($C$4,'Property 5'!$B$80:$M$80,0))),IF($C$4="All Periods (Annual)",Elmwood!N88,INDEX(Elmwood!B88:M88,MATCH($C$4,Elmwood!$B$80:$M$80,0)))+IF($C$4="All Periods (Annual)",'Maple Court'!N88,INDEX('Maple Court'!B88:M88,MATCH($C$4,'Maple Court'!$B$80:$M$80,0)))+IF($C$4="All Periods (Annual)",Birchwood!N88,INDEX(Birchwood!B88:M88,MATCH($C$4,Birchwood!$B$80:$M$80,0)))+IF($C$4="All Periods (Annual)",'Property 4'!N88,INDEX('Property 4'!B88:M88,MATCH($C$4,'Property 4'!$B$80:$M$80,0)))+IF($C$4="All Periods (Annual)",'Property 5'!N88,INDEX('Property 5'!B88:M88,MATCH($C$4,'Property 5'!$B$80:$M$80,0)))),0)</f>
        <v>150</v>
      </c>
    </row>
    <row r="23" spans="2:4" ht="15" customHeight="1" x14ac:dyDescent="0.25">
      <c r="B23" s="34" t="s">
        <v>86</v>
      </c>
      <c r="C23" s="35" t="s">
        <v>87</v>
      </c>
      <c r="D23" s="36">
        <f>IFERROR(CHOOSE(MATCH($C$3,{"Elmwood","Maple Court","Birchwood","Property 4","Property 5","All Properties (Consolidated)"},0),IF($C$4="All Periods (Annual)",Elmwood!N89,INDEX(Elmwood!B89:M89,MATCH($C$4,Elmwood!$B$80:$M$80,0))),IF($C$4="All Periods (Annual)",'Maple Court'!N89,INDEX('Maple Court'!B89:M89,MATCH($C$4,'Maple Court'!$B$80:$M$80,0))),IF($C$4="All Periods (Annual)",Birchwood!N89,INDEX(Birchwood!B89:M89,MATCH($C$4,Birchwood!$B$80:$M$80,0))),IF($C$4="All Periods (Annual)",'Property 4'!N89,INDEX('Property 4'!B89:M89,MATCH($C$4,'Property 4'!$B$80:$M$80,0))),IF($C$4="All Periods (Annual)",'Property 5'!N89,INDEX('Property 5'!B89:M89,MATCH($C$4,'Property 5'!$B$80:$M$80,0))),IF($C$4="All Periods (Annual)",Elmwood!N89,INDEX(Elmwood!B89:M89,MATCH($C$4,Elmwood!$B$80:$M$80,0)))+IF($C$4="All Periods (Annual)",'Maple Court'!N89,INDEX('Maple Court'!B89:M89,MATCH($C$4,'Maple Court'!$B$80:$M$80,0)))+IF($C$4="All Periods (Annual)",Birchwood!N89,INDEX(Birchwood!B89:M89,MATCH($C$4,Birchwood!$B$80:$M$80,0)))+IF($C$4="All Periods (Annual)",'Property 4'!N89,INDEX('Property 4'!B89:M89,MATCH($C$4,'Property 4'!$B$80:$M$80,0)))+IF($C$4="All Periods (Annual)",'Property 5'!N89,INDEX('Property 5'!B89:M89,MATCH($C$4,'Property 5'!$B$80:$M$80,0)))),0)</f>
        <v>385</v>
      </c>
    </row>
    <row r="24" spans="2:4" ht="15" customHeight="1" x14ac:dyDescent="0.25">
      <c r="B24" s="34" t="s">
        <v>88</v>
      </c>
      <c r="C24" s="35" t="s">
        <v>89</v>
      </c>
      <c r="D24" s="36">
        <f>IFERROR(CHOOSE(MATCH($C$3,{"Elmwood","Maple Court","Birchwood","Property 4","Property 5","All Properties (Consolidated)"},0),IF($C$4="All Periods (Annual)",Elmwood!N90,INDEX(Elmwood!B90:M90,MATCH($C$4,Elmwood!$B$80:$M$80,0))),IF($C$4="All Periods (Annual)",'Maple Court'!N90,INDEX('Maple Court'!B90:M90,MATCH($C$4,'Maple Court'!$B$80:$M$80,0))),IF($C$4="All Periods (Annual)",Birchwood!N90,INDEX(Birchwood!B90:M90,MATCH($C$4,Birchwood!$B$80:$M$80,0))),IF($C$4="All Periods (Annual)",'Property 4'!N90,INDEX('Property 4'!B90:M90,MATCH($C$4,'Property 4'!$B$80:$M$80,0))),IF($C$4="All Periods (Annual)",'Property 5'!N90,INDEX('Property 5'!B90:M90,MATCH($C$4,'Property 5'!$B$80:$M$80,0))),IF($C$4="All Periods (Annual)",Elmwood!N90,INDEX(Elmwood!B90:M90,MATCH($C$4,Elmwood!$B$80:$M$80,0)))+IF($C$4="All Periods (Annual)",'Maple Court'!N90,INDEX('Maple Court'!B90:M90,MATCH($C$4,'Maple Court'!$B$80:$M$80,0)))+IF($C$4="All Periods (Annual)",Birchwood!N90,INDEX(Birchwood!B90:M90,MATCH($C$4,Birchwood!$B$80:$M$80,0)))+IF($C$4="All Periods (Annual)",'Property 4'!N90,INDEX('Property 4'!B90:M90,MATCH($C$4,'Property 4'!$B$80:$M$80,0)))+IF($C$4="All Periods (Annual)",'Property 5'!N90,INDEX('Property 5'!B90:M90,MATCH($C$4,'Property 5'!$B$80:$M$80,0)))),0)</f>
        <v>210</v>
      </c>
    </row>
    <row r="25" spans="2:4" ht="15" customHeight="1" x14ac:dyDescent="0.25">
      <c r="B25" s="34" t="s">
        <v>90</v>
      </c>
      <c r="C25" s="35" t="s">
        <v>91</v>
      </c>
      <c r="D25" s="36">
        <f>IFERROR(CHOOSE(MATCH($C$3,{"Elmwood","Maple Court","Birchwood","Property 4","Property 5","All Properties (Consolidated)"},0),IF($C$4="All Periods (Annual)",Elmwood!N91,INDEX(Elmwood!B91:M91,MATCH($C$4,Elmwood!$B$80:$M$80,0))),IF($C$4="All Periods (Annual)",'Maple Court'!N91,INDEX('Maple Court'!B91:M91,MATCH($C$4,'Maple Court'!$B$80:$M$80,0))),IF($C$4="All Periods (Annual)",Birchwood!N91,INDEX(Birchwood!B91:M91,MATCH($C$4,Birchwood!$B$80:$M$80,0))),IF($C$4="All Periods (Annual)",'Property 4'!N91,INDEX('Property 4'!B91:M91,MATCH($C$4,'Property 4'!$B$80:$M$80,0))),IF($C$4="All Periods (Annual)",'Property 5'!N91,INDEX('Property 5'!B91:M91,MATCH($C$4,'Property 5'!$B$80:$M$80,0))),IF($C$4="All Periods (Annual)",Elmwood!N91,INDEX(Elmwood!B91:M91,MATCH($C$4,Elmwood!$B$80:$M$80,0)))+IF($C$4="All Periods (Annual)",'Maple Court'!N91,INDEX('Maple Court'!B91:M91,MATCH($C$4,'Maple Court'!$B$80:$M$80,0)))+IF($C$4="All Periods (Annual)",Birchwood!N91,INDEX(Birchwood!B91:M91,MATCH($C$4,Birchwood!$B$80:$M$80,0)))+IF($C$4="All Periods (Annual)",'Property 4'!N91,INDEX('Property 4'!B91:M91,MATCH($C$4,'Property 4'!$B$80:$M$80,0)))+IF($C$4="All Periods (Annual)",'Property 5'!N91,INDEX('Property 5'!B91:M91,MATCH($C$4,'Property 5'!$B$80:$M$80,0)))),0)</f>
        <v>280</v>
      </c>
    </row>
    <row r="26" spans="2:4" ht="15" customHeight="1" x14ac:dyDescent="0.25">
      <c r="B26" s="34" t="s">
        <v>92</v>
      </c>
      <c r="C26" s="35" t="s">
        <v>93</v>
      </c>
      <c r="D26" s="36">
        <f>IFERROR(CHOOSE(MATCH($C$3,{"Elmwood","Maple Court","Birchwood","Property 4","Property 5","All Properties (Consolidated)"},0),IF($C$4="All Periods (Annual)",Elmwood!N92,INDEX(Elmwood!B92:M92,MATCH($C$4,Elmwood!$B$80:$M$80,0))),IF($C$4="All Periods (Annual)",'Maple Court'!N92,INDEX('Maple Court'!B92:M92,MATCH($C$4,'Maple Court'!$B$80:$M$80,0))),IF($C$4="All Periods (Annual)",Birchwood!N92,INDEX(Birchwood!B92:M92,MATCH($C$4,Birchwood!$B$80:$M$80,0))),IF($C$4="All Periods (Annual)",'Property 4'!N92,INDEX('Property 4'!B92:M92,MATCH($C$4,'Property 4'!$B$80:$M$80,0))),IF($C$4="All Periods (Annual)",'Property 5'!N92,INDEX('Property 5'!B92:M92,MATCH($C$4,'Property 5'!$B$80:$M$80,0))),IF($C$4="All Periods (Annual)",Elmwood!N92,INDEX(Elmwood!B92:M92,MATCH($C$4,Elmwood!$B$80:$M$80,0)))+IF($C$4="All Periods (Annual)",'Maple Court'!N92,INDEX('Maple Court'!B92:M92,MATCH($C$4,'Maple Court'!$B$80:$M$80,0)))+IF($C$4="All Periods (Annual)",Birchwood!N92,INDEX(Birchwood!B92:M92,MATCH($C$4,Birchwood!$B$80:$M$80,0)))+IF($C$4="All Periods (Annual)",'Property 4'!N92,INDEX('Property 4'!B92:M92,MATCH($C$4,'Property 4'!$B$80:$M$80,0)))+IF($C$4="All Periods (Annual)",'Property 5'!N92,INDEX('Property 5'!B92:M92,MATCH($C$4,'Property 5'!$B$80:$M$80,0)))),0)</f>
        <v>195</v>
      </c>
    </row>
    <row r="27" spans="2:4" ht="15" customHeight="1" x14ac:dyDescent="0.25">
      <c r="B27" s="34" t="s">
        <v>94</v>
      </c>
      <c r="C27" s="35" t="s">
        <v>95</v>
      </c>
      <c r="D27" s="36">
        <f>IFERROR(CHOOSE(MATCH($C$3,{"Elmwood","Maple Court","Birchwood","Property 4","Property 5","All Properties (Consolidated)"},0),IF($C$4="All Periods (Annual)",Elmwood!N93,INDEX(Elmwood!B93:M93,MATCH($C$4,Elmwood!$B$80:$M$80,0))),IF($C$4="All Periods (Annual)",'Maple Court'!N93,INDEX('Maple Court'!B93:M93,MATCH($C$4,'Maple Court'!$B$80:$M$80,0))),IF($C$4="All Periods (Annual)",Birchwood!N93,INDEX(Birchwood!B93:M93,MATCH($C$4,Birchwood!$B$80:$M$80,0))),IF($C$4="All Periods (Annual)",'Property 4'!N93,INDEX('Property 4'!B93:M93,MATCH($C$4,'Property 4'!$B$80:$M$80,0))),IF($C$4="All Periods (Annual)",'Property 5'!N93,INDEX('Property 5'!B93:M93,MATCH($C$4,'Property 5'!$B$80:$M$80,0))),IF($C$4="All Periods (Annual)",Elmwood!N93,INDEX(Elmwood!B93:M93,MATCH($C$4,Elmwood!$B$80:$M$80,0)))+IF($C$4="All Periods (Annual)",'Maple Court'!N93,INDEX('Maple Court'!B93:M93,MATCH($C$4,'Maple Court'!$B$80:$M$80,0)))+IF($C$4="All Periods (Annual)",Birchwood!N93,INDEX(Birchwood!B93:M93,MATCH($C$4,Birchwood!$B$80:$M$80,0)))+IF($C$4="All Periods (Annual)",'Property 4'!N93,INDEX('Property 4'!B93:M93,MATCH($C$4,'Property 4'!$B$80:$M$80,0)))+IF($C$4="All Periods (Annual)",'Property 5'!N93,INDEX('Property 5'!B93:M93,MATCH($C$4,'Property 5'!$B$80:$M$80,0)))),0)</f>
        <v>310</v>
      </c>
    </row>
    <row r="28" spans="2:4" ht="15" customHeight="1" x14ac:dyDescent="0.25">
      <c r="B28" s="34" t="s">
        <v>96</v>
      </c>
      <c r="C28" s="35"/>
      <c r="D28" s="36">
        <f>IFERROR(CHOOSE(MATCH($C$3,{"Elmwood","Maple Court","Birchwood","Property 4","Property 5","All Properties (Consolidated)"},0),IF($C$4="All Periods (Annual)",Elmwood!N94,INDEX(Elmwood!B94:M94,MATCH($C$4,Elmwood!$B$80:$M$80,0))),IF($C$4="All Periods (Annual)",'Maple Court'!N94,INDEX('Maple Court'!B94:M94,MATCH($C$4,'Maple Court'!$B$80:$M$80,0))),IF($C$4="All Periods (Annual)",Birchwood!N94,INDEX(Birchwood!B94:M94,MATCH($C$4,Birchwood!$B$80:$M$80,0))),IF($C$4="All Periods (Annual)",'Property 4'!N94,INDEX('Property 4'!B94:M94,MATCH($C$4,'Property 4'!$B$80:$M$80,0))),IF($C$4="All Periods (Annual)",'Property 5'!N94,INDEX('Property 5'!B94:M94,MATCH($C$4,'Property 5'!$B$80:$M$80,0))),IF($C$4="All Periods (Annual)",Elmwood!N94,INDEX(Elmwood!B94:M94,MATCH($C$4,Elmwood!$B$80:$M$80,0)))+IF($C$4="All Periods (Annual)",'Maple Court'!N94,INDEX('Maple Court'!B94:M94,MATCH($C$4,'Maple Court'!$B$80:$M$80,0)))+IF($C$4="All Periods (Annual)",Birchwood!N94,INDEX(Birchwood!B94:M94,MATCH($C$4,Birchwood!$B$80:$M$80,0)))+IF($C$4="All Periods (Annual)",'Property 4'!N94,INDEX('Property 4'!B94:M94,MATCH($C$4,'Property 4'!$B$80:$M$80,0)))+IF($C$4="All Periods (Annual)",'Property 5'!N94,INDEX('Property 5'!B94:M94,MATCH($C$4,'Property 5'!$B$80:$M$80,0)))),0)</f>
        <v>0</v>
      </c>
    </row>
    <row r="29" spans="2:4" ht="15" customHeight="1" x14ac:dyDescent="0.25">
      <c r="B29" s="34" t="s">
        <v>97</v>
      </c>
      <c r="C29" s="35" t="s">
        <v>98</v>
      </c>
      <c r="D29" s="36">
        <f>IFERROR(CHOOSE(MATCH($C$3,{"Elmwood","Maple Court","Birchwood","Property 4","Property 5","All Properties (Consolidated)"},0),IF($C$4="All Periods (Annual)",Elmwood!N95,INDEX(Elmwood!B95:M95,MATCH($C$4,Elmwood!$B$80:$M$80,0))),IF($C$4="All Periods (Annual)",'Maple Court'!N95,INDEX('Maple Court'!B95:M95,MATCH($C$4,'Maple Court'!$B$80:$M$80,0))),IF($C$4="All Periods (Annual)",Birchwood!N95,INDEX(Birchwood!B95:M95,MATCH($C$4,Birchwood!$B$80:$M$80,0))),IF($C$4="All Periods (Annual)",'Property 4'!N95,INDEX('Property 4'!B95:M95,MATCH($C$4,'Property 4'!$B$80:$M$80,0))),IF($C$4="All Periods (Annual)",'Property 5'!N95,INDEX('Property 5'!B95:M95,MATCH($C$4,'Property 5'!$B$80:$M$80,0))),IF($C$4="All Periods (Annual)",Elmwood!N95,INDEX(Elmwood!B95:M95,MATCH($C$4,Elmwood!$B$80:$M$80,0)))+IF($C$4="All Periods (Annual)",'Maple Court'!N95,INDEX('Maple Court'!B95:M95,MATCH($C$4,'Maple Court'!$B$80:$M$80,0)))+IF($C$4="All Periods (Annual)",Birchwood!N95,INDEX(Birchwood!B95:M95,MATCH($C$4,Birchwood!$B$80:$M$80,0)))+IF($C$4="All Periods (Annual)",'Property 4'!N95,INDEX('Property 4'!B95:M95,MATCH($C$4,'Property 4'!$B$80:$M$80,0)))+IF($C$4="All Periods (Annual)",'Property 5'!N95,INDEX('Property 5'!B95:M95,MATCH($C$4,'Property 5'!$B$80:$M$80,0)))),0)</f>
        <v>0</v>
      </c>
    </row>
    <row r="30" spans="2:4" ht="15" customHeight="1" x14ac:dyDescent="0.25">
      <c r="B30" s="34" t="s">
        <v>99</v>
      </c>
      <c r="C30" s="35"/>
      <c r="D30" s="36">
        <f>IFERROR(CHOOSE(MATCH($C$3,{"Elmwood","Maple Court","Birchwood","Property 4","Property 5","All Properties (Consolidated)"},0),IF($C$4="All Periods (Annual)",Elmwood!N96,INDEX(Elmwood!B96:M96,MATCH($C$4,Elmwood!$B$80:$M$80,0))),IF($C$4="All Periods (Annual)",'Maple Court'!N96,INDEX('Maple Court'!B96:M96,MATCH($C$4,'Maple Court'!$B$80:$M$80,0))),IF($C$4="All Periods (Annual)",Birchwood!N96,INDEX(Birchwood!B96:M96,MATCH($C$4,Birchwood!$B$80:$M$80,0))),IF($C$4="All Periods (Annual)",'Property 4'!N96,INDEX('Property 4'!B96:M96,MATCH($C$4,'Property 4'!$B$80:$M$80,0))),IF($C$4="All Periods (Annual)",'Property 5'!N96,INDEX('Property 5'!B96:M96,MATCH($C$4,'Property 5'!$B$80:$M$80,0))),IF($C$4="All Periods (Annual)",Elmwood!N96,INDEX(Elmwood!B96:M96,MATCH($C$4,Elmwood!$B$80:$M$80,0)))+IF($C$4="All Periods (Annual)",'Maple Court'!N96,INDEX('Maple Court'!B96:M96,MATCH($C$4,'Maple Court'!$B$80:$M$80,0)))+IF($C$4="All Periods (Annual)",Birchwood!N96,INDEX(Birchwood!B96:M96,MATCH($C$4,Birchwood!$B$80:$M$80,0)))+IF($C$4="All Periods (Annual)",'Property 4'!N96,INDEX('Property 4'!B96:M96,MATCH($C$4,'Property 4'!$B$80:$M$80,0)))+IF($C$4="All Periods (Annual)",'Property 5'!N96,INDEX('Property 5'!B96:M96,MATCH($C$4,'Property 5'!$B$80:$M$80,0)))),0)</f>
        <v>0</v>
      </c>
    </row>
    <row r="31" spans="2:4" ht="15" customHeight="1" x14ac:dyDescent="0.25">
      <c r="B31" s="34" t="s">
        <v>100</v>
      </c>
      <c r="C31" s="35"/>
      <c r="D31" s="36">
        <f>IFERROR(CHOOSE(MATCH($C$3,{"Elmwood","Maple Court","Birchwood","Property 4","Property 5","All Properties (Consolidated)"},0),IF($C$4="All Periods (Annual)",Elmwood!N97,INDEX(Elmwood!B97:M97,MATCH($C$4,Elmwood!$B$80:$M$80,0))),IF($C$4="All Periods (Annual)",'Maple Court'!N97,INDEX('Maple Court'!B97:M97,MATCH($C$4,'Maple Court'!$B$80:$M$80,0))),IF($C$4="All Periods (Annual)",Birchwood!N97,INDEX(Birchwood!B97:M97,MATCH($C$4,Birchwood!$B$80:$M$80,0))),IF($C$4="All Periods (Annual)",'Property 4'!N97,INDEX('Property 4'!B97:M97,MATCH($C$4,'Property 4'!$B$80:$M$80,0))),IF($C$4="All Periods (Annual)",'Property 5'!N97,INDEX('Property 5'!B97:M97,MATCH($C$4,'Property 5'!$B$80:$M$80,0))),IF($C$4="All Periods (Annual)",Elmwood!N97,INDEX(Elmwood!B97:M97,MATCH($C$4,Elmwood!$B$80:$M$80,0)))+IF($C$4="All Periods (Annual)",'Maple Court'!N97,INDEX('Maple Court'!B97:M97,MATCH($C$4,'Maple Court'!$B$80:$M$80,0)))+IF($C$4="All Periods (Annual)",Birchwood!N97,INDEX(Birchwood!B97:M97,MATCH($C$4,Birchwood!$B$80:$M$80,0)))+IF($C$4="All Periods (Annual)",'Property 4'!N97,INDEX('Property 4'!B97:M97,MATCH($C$4,'Property 4'!$B$80:$M$80,0)))+IF($C$4="All Periods (Annual)",'Property 5'!N97,INDEX('Property 5'!B97:M97,MATCH($C$4,'Property 5'!$B$80:$M$80,0)))),0)</f>
        <v>0</v>
      </c>
    </row>
    <row r="32" spans="2:4" ht="15" customHeight="1" x14ac:dyDescent="0.25">
      <c r="B32" s="37" t="s">
        <v>101</v>
      </c>
      <c r="D32" s="38">
        <f>SUM(D21:D31)</f>
        <v>2202</v>
      </c>
    </row>
    <row r="34" spans="2:4" ht="21.75" customHeight="1" x14ac:dyDescent="0.25">
      <c r="B34" s="6" t="s">
        <v>102</v>
      </c>
      <c r="C34" s="6"/>
      <c r="D34" s="6"/>
    </row>
    <row r="35" spans="2:4" ht="15" customHeight="1" x14ac:dyDescent="0.25">
      <c r="B35" s="34" t="s">
        <v>79</v>
      </c>
      <c r="D35" s="39">
        <f>D15</f>
        <v>8525</v>
      </c>
    </row>
    <row r="36" spans="2:4" ht="15" customHeight="1" x14ac:dyDescent="0.25">
      <c r="B36" s="34" t="s">
        <v>101</v>
      </c>
      <c r="D36" s="39">
        <f>-D32</f>
        <v>-2202</v>
      </c>
    </row>
    <row r="37" spans="2:4" ht="15" customHeight="1" x14ac:dyDescent="0.25">
      <c r="B37" s="37" t="s">
        <v>103</v>
      </c>
      <c r="D37" s="38">
        <f>D15-D32</f>
        <v>6323</v>
      </c>
    </row>
    <row r="39" spans="2:4" ht="21.75" customHeight="1" x14ac:dyDescent="0.25">
      <c r="B39" s="6" t="s">
        <v>104</v>
      </c>
      <c r="C39" s="6"/>
      <c r="D39" s="6"/>
    </row>
    <row r="40" spans="2:4" ht="15" customHeight="1" x14ac:dyDescent="0.25">
      <c r="B40" s="32" t="s">
        <v>68</v>
      </c>
      <c r="C40" s="32" t="s">
        <v>82</v>
      </c>
      <c r="D40" s="33" t="s">
        <v>70</v>
      </c>
    </row>
    <row r="41" spans="2:4" ht="15" customHeight="1" x14ac:dyDescent="0.25">
      <c r="B41" s="40" t="s">
        <v>105</v>
      </c>
      <c r="C41" s="28" t="s">
        <v>106</v>
      </c>
      <c r="D41" s="36">
        <f>IFERROR(CHOOSE(MATCH($C$3,{"Elmwood","Maple Court","Birchwood","Property 4","Property 5","All Properties (Consolidated)"},0),IF($C$4="All Periods (Annual)",Elmwood!N98,INDEX(Elmwood!B98:M98,MATCH($C$4,Elmwood!$B$80:$M$80,0))),IF($C$4="All Periods (Annual)",'Maple Court'!N98,INDEX('Maple Court'!B98:M98,MATCH($C$4,'Maple Court'!$B$80:$M$80,0))),IF($C$4="All Periods (Annual)",Birchwood!N98,INDEX(Birchwood!B98:M98,MATCH($C$4,Birchwood!$B$80:$M$80,0))),IF($C$4="All Periods (Annual)",'Property 4'!N98,INDEX('Property 4'!B98:M98,MATCH($C$4,'Property 4'!$B$80:$M$80,0))),IF($C$4="All Periods (Annual)",'Property 5'!N98,INDEX('Property 5'!B98:M98,MATCH($C$4,'Property 5'!$B$80:$M$80,0))),IF($C$4="All Periods (Annual)",Elmwood!N98,INDEX(Elmwood!B98:M98,MATCH($C$4,Elmwood!$B$80:$M$80,0)))+IF($C$4="All Periods (Annual)",'Maple Court'!N98,INDEX('Maple Court'!B98:M98,MATCH($C$4,'Maple Court'!$B$80:$M$80,0)))+IF($C$4="All Periods (Annual)",Birchwood!N98,INDEX(Birchwood!B98:M98,MATCH($C$4,Birchwood!$B$80:$M$80,0)))+IF($C$4="All Periods (Annual)",'Property 4'!N98,INDEX('Property 4'!B98:M98,MATCH($C$4,'Property 4'!$B$80:$M$80,0)))+IF($C$4="All Periods (Annual)",'Property 5'!N98,INDEX('Property 5'!B98:M98,MATCH($C$4,'Property 5'!$B$80:$M$80,0)))),0)</f>
        <v>1800</v>
      </c>
    </row>
    <row r="42" spans="2:4" ht="15" customHeight="1" x14ac:dyDescent="0.25">
      <c r="B42" s="40"/>
      <c r="C42" s="28"/>
      <c r="D42" s="36">
        <f>IFERROR(CHOOSE(MATCH($C$3,{"Elmwood","Maple Court","Birchwood","Property 4","Property 5","All Properties (Consolidated)"},0),IF($C$4="All Periods (Annual)",Elmwood!N99,INDEX(Elmwood!B99:M99,MATCH($C$4,Elmwood!$B$80:$M$80,0))),IF($C$4="All Periods (Annual)",'Maple Court'!N99,INDEX('Maple Court'!B99:M99,MATCH($C$4,'Maple Court'!$B$80:$M$80,0))),IF($C$4="All Periods (Annual)",Birchwood!N99,INDEX(Birchwood!B99:M99,MATCH($C$4,Birchwood!$B$80:$M$80,0))),IF($C$4="All Periods (Annual)",'Property 4'!N99,INDEX('Property 4'!B99:M99,MATCH($C$4,'Property 4'!$B$80:$M$80,0))),IF($C$4="All Periods (Annual)",'Property 5'!N99,INDEX('Property 5'!B99:M99,MATCH($C$4,'Property 5'!$B$80:$M$80,0))),IF($C$4="All Periods (Annual)",Elmwood!N99,INDEX(Elmwood!B99:M99,MATCH($C$4,Elmwood!$B$80:$M$80,0)))+IF($C$4="All Periods (Annual)",'Maple Court'!N99,INDEX('Maple Court'!B99:M99,MATCH($C$4,'Maple Court'!$B$80:$M$80,0)))+IF($C$4="All Periods (Annual)",Birchwood!N99,INDEX(Birchwood!B99:M99,MATCH($C$4,Birchwood!$B$80:$M$80,0)))+IF($C$4="All Periods (Annual)",'Property 4'!N99,INDEX('Property 4'!B99:M99,MATCH($C$4,'Property 4'!$B$80:$M$80,0)))+IF($C$4="All Periods (Annual)",'Property 5'!N99,INDEX('Property 5'!B99:M99,MATCH($C$4,'Property 5'!$B$80:$M$80,0)))),0)</f>
        <v>0</v>
      </c>
    </row>
    <row r="43" spans="2:4" ht="15" customHeight="1" x14ac:dyDescent="0.25">
      <c r="B43" s="40"/>
      <c r="C43" s="28"/>
      <c r="D43" s="36">
        <f>IFERROR(CHOOSE(MATCH($C$3,{"Elmwood","Maple Court","Birchwood","Property 4","Property 5","All Properties (Consolidated)"},0),IF($C$4="All Periods (Annual)",Elmwood!N100,INDEX(Elmwood!B100:M100,MATCH($C$4,Elmwood!$B$80:$M$80,0))),IF($C$4="All Periods (Annual)",'Maple Court'!N100,INDEX('Maple Court'!B100:M100,MATCH($C$4,'Maple Court'!$B$80:$M$80,0))),IF($C$4="All Periods (Annual)",Birchwood!N100,INDEX(Birchwood!B100:M100,MATCH($C$4,Birchwood!$B$80:$M$80,0))),IF($C$4="All Periods (Annual)",'Property 4'!N100,INDEX('Property 4'!B100:M100,MATCH($C$4,'Property 4'!$B$80:$M$80,0))),IF($C$4="All Periods (Annual)",'Property 5'!N100,INDEX('Property 5'!B100:M100,MATCH($C$4,'Property 5'!$B$80:$M$80,0))),IF($C$4="All Periods (Annual)",Elmwood!N100,INDEX(Elmwood!B100:M100,MATCH($C$4,Elmwood!$B$80:$M$80,0)))+IF($C$4="All Periods (Annual)",'Maple Court'!N100,INDEX('Maple Court'!B100:M100,MATCH($C$4,'Maple Court'!$B$80:$M$80,0)))+IF($C$4="All Periods (Annual)",Birchwood!N100,INDEX(Birchwood!B100:M100,MATCH($C$4,Birchwood!$B$80:$M$80,0)))+IF($C$4="All Periods (Annual)",'Property 4'!N100,INDEX('Property 4'!B100:M100,MATCH($C$4,'Property 4'!$B$80:$M$80,0)))+IF($C$4="All Periods (Annual)",'Property 5'!N100,INDEX('Property 5'!B100:M100,MATCH($C$4,'Property 5'!$B$80:$M$80,0)))),0)</f>
        <v>0</v>
      </c>
    </row>
    <row r="44" spans="2:4" ht="15" customHeight="1" x14ac:dyDescent="0.25">
      <c r="B44" s="37" t="s">
        <v>107</v>
      </c>
      <c r="D44" s="38">
        <f>SUM(D41:D43)</f>
        <v>1800</v>
      </c>
    </row>
    <row r="46" spans="2:4" ht="21.75" customHeight="1" x14ac:dyDescent="0.25">
      <c r="B46" s="6" t="s">
        <v>108</v>
      </c>
      <c r="C46" s="6"/>
      <c r="D46" s="6"/>
    </row>
    <row r="47" spans="2:4" ht="15" customHeight="1" x14ac:dyDescent="0.25">
      <c r="B47" s="34" t="s">
        <v>109</v>
      </c>
      <c r="D47" s="60">
        <f>IFERROR(CHOOSE(MATCH($C$3,{"Elmwood","Maple Court","Birchwood","Property 4","Property 5","All Properties (Consolidated)"},0),Elmwood!D47,'Maple Court'!D47,Birchwood!D47,'Property 4'!D47,'Property 5'!D47,Elmwood!D47+'Maple Court'!D47+Birchwood!D47+'Property 4'!D47+'Property 5'!D47),0)</f>
        <v>14500</v>
      </c>
    </row>
    <row r="48" spans="2:4" ht="15" customHeight="1" x14ac:dyDescent="0.25">
      <c r="B48" s="34" t="s">
        <v>110</v>
      </c>
      <c r="D48" s="65">
        <f>IFERROR(CHOOSE(MATCH($C$3,{"Elmwood","Maple Court","Birchwood","Property 4","Property 5","All Properties (Consolidated)"},0),Elmwood!D48,'Maple Court'!D48,Birchwood!D48,'Property 4'!D48,'Property 5'!D48,Elmwood!D48),0)</f>
        <v>0.05</v>
      </c>
    </row>
    <row r="49" spans="2:4" ht="15" customHeight="1" x14ac:dyDescent="0.25">
      <c r="B49" s="34" t="s">
        <v>111</v>
      </c>
      <c r="C49" s="43" t="s">
        <v>112</v>
      </c>
      <c r="D49" s="39">
        <f>D9*D48</f>
        <v>420</v>
      </c>
    </row>
    <row r="50" spans="2:4" ht="15" customHeight="1" x14ac:dyDescent="0.25">
      <c r="B50" s="34" t="s">
        <v>113</v>
      </c>
      <c r="D50" s="39">
        <f>-D44</f>
        <v>-1800</v>
      </c>
    </row>
    <row r="51" spans="2:4" ht="15" customHeight="1" x14ac:dyDescent="0.25">
      <c r="B51" s="37" t="s">
        <v>114</v>
      </c>
      <c r="D51" s="38">
        <f>D47+D49+D50</f>
        <v>13120</v>
      </c>
    </row>
    <row r="53" spans="2:4" ht="21.75" customHeight="1" x14ac:dyDescent="0.25">
      <c r="B53" s="6" t="s">
        <v>115</v>
      </c>
      <c r="C53" s="6"/>
      <c r="D53" s="6"/>
    </row>
    <row r="54" spans="2:4" ht="15" customHeight="1" x14ac:dyDescent="0.25">
      <c r="B54" s="44" t="s">
        <v>109</v>
      </c>
      <c r="C54" s="45"/>
      <c r="D54" s="66">
        <f>IFERROR(CHOOSE(MATCH($C$3,{"Elmwood","Maple Court","Birchwood","Property 4","Property 5","All Properties (Consolidated)"},0),Elmwood!D54,'Maple Court'!D54,Birchwood!D54,'Property 4'!D54,'Property 5'!D54,Elmwood!D54+'Maple Court'!D54+Birchwood!D54+'Property 4'!D54+'Property 5'!D54),0)</f>
        <v>19840</v>
      </c>
    </row>
    <row r="55" spans="2:4" ht="15" customHeight="1" x14ac:dyDescent="0.25">
      <c r="B55" s="44" t="s">
        <v>116</v>
      </c>
      <c r="C55" s="45"/>
      <c r="D55" s="47">
        <f>D15</f>
        <v>8525</v>
      </c>
    </row>
    <row r="56" spans="2:4" ht="15" customHeight="1" x14ac:dyDescent="0.25">
      <c r="B56" s="44" t="s">
        <v>117</v>
      </c>
      <c r="C56" s="45"/>
      <c r="D56" s="47">
        <f>-D32</f>
        <v>-2202</v>
      </c>
    </row>
    <row r="57" spans="2:4" ht="15" customHeight="1" x14ac:dyDescent="0.25">
      <c r="B57" s="44" t="s">
        <v>118</v>
      </c>
      <c r="C57" s="45"/>
      <c r="D57" s="47">
        <f>-D44</f>
        <v>-1800</v>
      </c>
    </row>
    <row r="58" spans="2:4" ht="15" customHeight="1" x14ac:dyDescent="0.25">
      <c r="B58" s="44" t="s">
        <v>119</v>
      </c>
      <c r="C58" s="45"/>
      <c r="D58" s="47">
        <f>-D67</f>
        <v>-5903</v>
      </c>
    </row>
    <row r="59" spans="2:4" ht="15" customHeight="1" x14ac:dyDescent="0.25">
      <c r="B59" s="48" t="s">
        <v>114</v>
      </c>
      <c r="C59" s="45"/>
      <c r="D59" s="49">
        <f>SUM(D54:D58)</f>
        <v>18460</v>
      </c>
    </row>
    <row r="60" spans="2:4" ht="18" customHeight="1" x14ac:dyDescent="0.25">
      <c r="B60" s="4" t="str">
        <f>IFERROR(CHOOSE(MATCH($C$3,{"Elmwood","Maple Court","Birchwood","Property 4","Property 5","All Properties (Consolidated)"},0),Elmwood!B60,'Maple Court'!B60,Birchwood!B60,'Property 4'!B60,'Property 5'!B60,"(consolidated across all properties)"),"")</f>
        <v>Security deposits held in trust (separate account): $7,200 — unchanged this month.</v>
      </c>
      <c r="C60" s="4"/>
      <c r="D60" s="4"/>
    </row>
    <row r="62" spans="2:4" ht="21.75" customHeight="1" x14ac:dyDescent="0.25">
      <c r="B62" s="6" t="s">
        <v>121</v>
      </c>
      <c r="C62" s="6"/>
      <c r="D62" s="6"/>
    </row>
    <row r="63" spans="2:4" ht="15" customHeight="1" x14ac:dyDescent="0.25">
      <c r="B63" s="34" t="s">
        <v>103</v>
      </c>
      <c r="D63" s="39">
        <f>D37</f>
        <v>6323</v>
      </c>
    </row>
    <row r="64" spans="2:4" ht="15" customHeight="1" x14ac:dyDescent="0.25">
      <c r="B64" s="34" t="s">
        <v>122</v>
      </c>
      <c r="D64" s="39">
        <f>-D49</f>
        <v>-420</v>
      </c>
    </row>
    <row r="65" spans="1:14" ht="15" customHeight="1" x14ac:dyDescent="0.25">
      <c r="B65" s="34" t="s">
        <v>123</v>
      </c>
      <c r="D65" s="36">
        <f>IFERROR(CHOOSE(MATCH($C$3,{"Elmwood","Maple Court","Birchwood","Property 4","Property 5","All Properties (Consolidated)"},0),IF($C$4="All Periods (Annual)",Elmwood!N101,INDEX(Elmwood!B101:M101,MATCH($C$4,Elmwood!$B$80:$M$80,0))),IF($C$4="All Periods (Annual)",'Maple Court'!N101,INDEX('Maple Court'!B101:M101,MATCH($C$4,'Maple Court'!$B$80:$M$80,0))),IF($C$4="All Periods (Annual)",Birchwood!N101,INDEX(Birchwood!B101:M101,MATCH($C$4,Birchwood!$B$80:$M$80,0))),IF($C$4="All Periods (Annual)",'Property 4'!N101,INDEX('Property 4'!B101:M101,MATCH($C$4,'Property 4'!$B$80:$M$80,0))),IF($C$4="All Periods (Annual)",'Property 5'!N101,INDEX('Property 5'!B101:M101,MATCH($C$4,'Property 5'!$B$80:$M$80,0))),IF($C$4="All Periods (Annual)",Elmwood!N101,INDEX(Elmwood!B101:M101,MATCH($C$4,Elmwood!$B$80:$M$80,0)))+IF($C$4="All Periods (Annual)",'Maple Court'!N101,INDEX('Maple Court'!B101:M101,MATCH($C$4,'Maple Court'!$B$80:$M$80,0)))+IF($C$4="All Periods (Annual)",Birchwood!N101,INDEX(Birchwood!B101:M101,MATCH($C$4,Birchwood!$B$80:$M$80,0)))+IF($C$4="All Periods (Annual)",'Property 4'!N101,INDEX('Property 4'!B101:M101,MATCH($C$4,'Property 4'!$B$80:$M$80,0)))+IF($C$4="All Periods (Annual)",'Property 5'!N101,INDEX('Property 5'!B101:M101,MATCH($C$4,'Property 5'!$B$80:$M$80,0)))),0)</f>
        <v>0</v>
      </c>
    </row>
    <row r="66" spans="1:14" ht="15" customHeight="1" x14ac:dyDescent="0.25">
      <c r="B66" s="34" t="s">
        <v>124</v>
      </c>
      <c r="D66" s="36">
        <f>IFERROR(CHOOSE(MATCH($C$3,{"Elmwood","Maple Court","Birchwood","Property 4","Property 5","All Properties (Consolidated)"},0),IF($C$4="All Periods (Annual)",Elmwood!N102,INDEX(Elmwood!B102:M102,MATCH($C$4,Elmwood!$B$80:$M$80,0))),IF($C$4="All Periods (Annual)",'Maple Court'!N102,INDEX('Maple Court'!B102:M102,MATCH($C$4,'Maple Court'!$B$80:$M$80,0))),IF($C$4="All Periods (Annual)",Birchwood!N102,INDEX(Birchwood!B102:M102,MATCH($C$4,Birchwood!$B$80:$M$80,0))),IF($C$4="All Periods (Annual)",'Property 4'!N102,INDEX('Property 4'!B102:M102,MATCH($C$4,'Property 4'!$B$80:$M$80,0))),IF($C$4="All Periods (Annual)",'Property 5'!N102,INDEX('Property 5'!B102:M102,MATCH($C$4,'Property 5'!$B$80:$M$80,0))),IF($C$4="All Periods (Annual)",Elmwood!N102,INDEX(Elmwood!B102:M102,MATCH($C$4,Elmwood!$B$80:$M$80,0)))+IF($C$4="All Periods (Annual)",'Maple Court'!N102,INDEX('Maple Court'!B102:M102,MATCH($C$4,'Maple Court'!$B$80:$M$80,0)))+IF($C$4="All Periods (Annual)",Birchwood!N102,INDEX(Birchwood!B102:M102,MATCH($C$4,Birchwood!$B$80:$M$80,0)))+IF($C$4="All Periods (Annual)",'Property 4'!N102,INDEX('Property 4'!B102:M102,MATCH($C$4,'Property 4'!$B$80:$M$80,0)))+IF($C$4="All Periods (Annual)",'Property 5'!N102,INDEX('Property 5'!B102:M102,MATCH($C$4,'Property 5'!$B$80:$M$80,0)))),0)</f>
        <v>0</v>
      </c>
    </row>
    <row r="67" spans="1:14" ht="25.5" customHeight="1" x14ac:dyDescent="0.25">
      <c r="B67" s="50" t="s">
        <v>125</v>
      </c>
      <c r="D67" s="51">
        <f>SUM(D63:D66)</f>
        <v>5903</v>
      </c>
    </row>
    <row r="68" spans="1:14" ht="15" customHeight="1" x14ac:dyDescent="0.25">
      <c r="B68" s="34" t="s">
        <v>126</v>
      </c>
      <c r="C68" s="28" t="str">
        <f>IFERROR(CHOOSE(MATCH($C$3,{"Elmwood","Maple Court","Birchwood","Property 4","Property 5","All Properties (Consolidated)"},0),Elmwood!C68,'Maple Court'!C68,Birchwood!C68,'Property 4'!C68,'Property 5'!C68,"(consolidated across all properties)"),"")</f>
        <v>12 May 2026</v>
      </c>
    </row>
    <row r="69" spans="1:14" ht="15" customHeight="1" x14ac:dyDescent="0.25">
      <c r="B69" s="34" t="s">
        <v>128</v>
      </c>
      <c r="C69" s="28" t="str">
        <f>IFERROR(CHOOSE(MATCH($C$3,{"Elmwood","Maple Court","Birchwood","Property 4","Property 5","All Properties (Consolidated)"},0),Elmwood!C69,'Maple Court'!C69,Birchwood!C69,'Property 4'!C69,'Property 5'!C69,"(consolidated across all properties)"),"")</f>
        <v>4821</v>
      </c>
    </row>
    <row r="71" spans="1:14" ht="21.75" customHeight="1" x14ac:dyDescent="0.25">
      <c r="B71" s="6" t="s">
        <v>130</v>
      </c>
      <c r="C71" s="6"/>
      <c r="D71" s="6"/>
    </row>
    <row r="72" spans="1:14" ht="19.5" customHeight="1" x14ac:dyDescent="0.25">
      <c r="B72" s="3" t="str">
        <f>IFERROR(CHOOSE(MATCH($C$3,{"Elmwood","Maple Court","Birchwood","Property 4","Property 5","All Properties (Consolidated)"},0),Elmwood!B72,'Maple Court'!B72,Birchwood!B72,'Property 4'!B72,'Property 5'!B72,"(consolidated across all properties)"),"")</f>
        <v>· Unit 3 leasing — two qualified applications received, recommend proceeding by 25 April.</v>
      </c>
      <c r="C72" s="3"/>
      <c r="D72" s="3"/>
    </row>
    <row r="73" spans="1:14" ht="19.5" customHeight="1" x14ac:dyDescent="0.25">
      <c r="B73" s="3" t="str">
        <f>IFERROR(CHOOSE(MATCH($C$3,{"Elmwood","Maple Court","Birchwood","Property 4","Property 5","All Properties (Consolidated)"},0),Elmwood!B73,'Maple Court'!B73,Birchwood!B73,'Property 4'!B73,'Property 5'!B73,"(consolidated across all properties)"),"")</f>
        <v>· HVAC inspection at Unit 6 scheduled for May, quote to follow.</v>
      </c>
      <c r="C73" s="3"/>
      <c r="D73" s="3"/>
    </row>
    <row r="74" spans="1:14" ht="19.5" customHeight="1" x14ac:dyDescent="0.25">
      <c r="B74" s="3"/>
      <c r="C74" s="3"/>
      <c r="D74" s="3"/>
    </row>
    <row r="76" spans="1:14" ht="21.75" customHeight="1" x14ac:dyDescent="0.25">
      <c r="A76" s="8" t="s">
        <v>58</v>
      </c>
      <c r="B76" s="8"/>
      <c r="C76" s="8"/>
      <c r="D76" s="8"/>
    </row>
    <row r="79" spans="1:14" x14ac:dyDescent="0.25">
      <c r="A79" s="67" t="s">
        <v>188</v>
      </c>
      <c r="B79" s="68"/>
      <c r="C79" s="68"/>
      <c r="D79" s="68"/>
      <c r="E79" s="68"/>
      <c r="F79" s="68"/>
      <c r="G79" s="68"/>
      <c r="H79" s="68"/>
      <c r="I79" s="68"/>
      <c r="J79" s="68"/>
      <c r="K79" s="68"/>
      <c r="L79" s="68"/>
      <c r="M79" s="68"/>
      <c r="N79" s="68"/>
    </row>
    <row r="80" spans="1:14" x14ac:dyDescent="0.25">
      <c r="A80" s="68"/>
      <c r="B80" s="69"/>
      <c r="C80" s="69"/>
      <c r="D80" s="69"/>
      <c r="E80" s="69"/>
      <c r="F80" s="69"/>
      <c r="G80" s="69"/>
      <c r="H80" s="69"/>
      <c r="I80" s="69"/>
      <c r="J80" s="69"/>
      <c r="K80" s="69"/>
      <c r="L80" s="69"/>
      <c r="M80" s="69"/>
      <c r="N80" s="69"/>
    </row>
    <row r="81" spans="1:14" x14ac:dyDescent="0.25">
      <c r="A81" s="68"/>
      <c r="B81" s="70"/>
      <c r="C81" s="70"/>
      <c r="D81" s="70"/>
      <c r="E81" s="70"/>
      <c r="F81" s="70"/>
      <c r="G81" s="70"/>
      <c r="H81" s="70"/>
      <c r="I81" s="70"/>
      <c r="J81" s="70"/>
      <c r="K81" s="70"/>
      <c r="L81" s="70"/>
      <c r="M81" s="70"/>
      <c r="N81" s="70"/>
    </row>
    <row r="82" spans="1:14" x14ac:dyDescent="0.25">
      <c r="A82" s="68"/>
      <c r="B82" s="70"/>
      <c r="C82" s="70"/>
      <c r="D82" s="70"/>
      <c r="E82" s="70"/>
      <c r="F82" s="70"/>
      <c r="G82" s="70"/>
      <c r="H82" s="70"/>
      <c r="I82" s="70"/>
      <c r="J82" s="70"/>
      <c r="K82" s="70"/>
      <c r="L82" s="70"/>
      <c r="M82" s="70"/>
      <c r="N82" s="70"/>
    </row>
    <row r="83" spans="1:14" x14ac:dyDescent="0.25">
      <c r="A83" s="68"/>
      <c r="B83" s="70"/>
      <c r="C83" s="70"/>
      <c r="D83" s="70"/>
      <c r="E83" s="70"/>
      <c r="F83" s="70"/>
      <c r="G83" s="70"/>
      <c r="H83" s="70"/>
      <c r="I83" s="70"/>
      <c r="J83" s="70"/>
      <c r="K83" s="70"/>
      <c r="L83" s="70"/>
      <c r="M83" s="70"/>
      <c r="N83" s="70"/>
    </row>
    <row r="84" spans="1:14" x14ac:dyDescent="0.25">
      <c r="A84" s="68"/>
      <c r="B84" s="70"/>
      <c r="C84" s="70"/>
      <c r="D84" s="70"/>
      <c r="E84" s="70"/>
      <c r="F84" s="70"/>
      <c r="G84" s="70"/>
      <c r="H84" s="70"/>
      <c r="I84" s="70"/>
      <c r="J84" s="70"/>
      <c r="K84" s="70"/>
      <c r="L84" s="70"/>
      <c r="M84" s="70"/>
      <c r="N84" s="70"/>
    </row>
    <row r="85" spans="1:14" x14ac:dyDescent="0.25">
      <c r="A85" s="68"/>
      <c r="B85" s="70"/>
      <c r="C85" s="70"/>
      <c r="D85" s="70"/>
      <c r="E85" s="70"/>
      <c r="F85" s="70"/>
      <c r="G85" s="70"/>
      <c r="H85" s="70"/>
      <c r="I85" s="70"/>
      <c r="J85" s="70"/>
      <c r="K85" s="70"/>
      <c r="L85" s="70"/>
      <c r="M85" s="70"/>
      <c r="N85" s="70"/>
    </row>
    <row r="86" spans="1:14" x14ac:dyDescent="0.25">
      <c r="A86" s="68"/>
      <c r="B86" s="70"/>
      <c r="C86" s="70"/>
      <c r="D86" s="70"/>
      <c r="E86" s="70"/>
      <c r="F86" s="70"/>
      <c r="G86" s="70"/>
      <c r="H86" s="70"/>
      <c r="I86" s="70"/>
      <c r="J86" s="70"/>
      <c r="K86" s="70"/>
      <c r="L86" s="70"/>
      <c r="M86" s="70"/>
      <c r="N86" s="70"/>
    </row>
    <row r="87" spans="1:14" x14ac:dyDescent="0.25">
      <c r="A87" s="68"/>
      <c r="B87" s="70"/>
      <c r="C87" s="70"/>
      <c r="D87" s="70"/>
      <c r="E87" s="70"/>
      <c r="F87" s="70"/>
      <c r="G87" s="70"/>
      <c r="H87" s="70"/>
      <c r="I87" s="70"/>
      <c r="J87" s="70"/>
      <c r="K87" s="70"/>
      <c r="L87" s="70"/>
      <c r="M87" s="70"/>
      <c r="N87" s="70"/>
    </row>
    <row r="88" spans="1:14" x14ac:dyDescent="0.25">
      <c r="A88" s="68"/>
      <c r="B88" s="70"/>
      <c r="C88" s="70"/>
      <c r="D88" s="70"/>
      <c r="E88" s="70"/>
      <c r="F88" s="70"/>
      <c r="G88" s="70"/>
      <c r="H88" s="70"/>
      <c r="I88" s="70"/>
      <c r="J88" s="70"/>
      <c r="K88" s="70"/>
      <c r="L88" s="70"/>
      <c r="M88" s="70"/>
      <c r="N88" s="70"/>
    </row>
    <row r="89" spans="1:14" x14ac:dyDescent="0.25">
      <c r="A89" s="68"/>
      <c r="B89" s="70"/>
      <c r="C89" s="70"/>
      <c r="D89" s="70"/>
      <c r="E89" s="70"/>
      <c r="F89" s="70"/>
      <c r="G89" s="70"/>
      <c r="H89" s="70"/>
      <c r="I89" s="70"/>
      <c r="J89" s="70"/>
      <c r="K89" s="70"/>
      <c r="L89" s="70"/>
      <c r="M89" s="70"/>
      <c r="N89" s="70"/>
    </row>
    <row r="90" spans="1:14" x14ac:dyDescent="0.25">
      <c r="A90" s="68"/>
      <c r="B90" s="70"/>
      <c r="C90" s="70"/>
      <c r="D90" s="70"/>
      <c r="E90" s="70"/>
      <c r="F90" s="70"/>
      <c r="G90" s="70"/>
      <c r="H90" s="70"/>
      <c r="I90" s="70"/>
      <c r="J90" s="70"/>
      <c r="K90" s="70"/>
      <c r="L90" s="70"/>
      <c r="M90" s="70"/>
      <c r="N90" s="70"/>
    </row>
    <row r="91" spans="1:14" x14ac:dyDescent="0.25">
      <c r="A91" s="68"/>
      <c r="B91" s="70"/>
      <c r="C91" s="70"/>
      <c r="D91" s="70"/>
      <c r="E91" s="70"/>
      <c r="F91" s="70"/>
      <c r="G91" s="70"/>
      <c r="H91" s="70"/>
      <c r="I91" s="70"/>
      <c r="J91" s="70"/>
      <c r="K91" s="70"/>
      <c r="L91" s="70"/>
      <c r="M91" s="70"/>
      <c r="N91" s="70"/>
    </row>
    <row r="92" spans="1:14" x14ac:dyDescent="0.25">
      <c r="A92" s="68"/>
      <c r="B92" s="70"/>
      <c r="C92" s="70"/>
      <c r="D92" s="70"/>
      <c r="E92" s="70"/>
      <c r="F92" s="70"/>
      <c r="G92" s="70"/>
      <c r="H92" s="70"/>
      <c r="I92" s="70"/>
      <c r="J92" s="70"/>
      <c r="K92" s="70"/>
      <c r="L92" s="70"/>
      <c r="M92" s="70"/>
      <c r="N92" s="70"/>
    </row>
    <row r="93" spans="1:14" x14ac:dyDescent="0.25">
      <c r="A93" s="68"/>
      <c r="B93" s="70"/>
      <c r="C93" s="70"/>
      <c r="D93" s="70"/>
      <c r="E93" s="70"/>
      <c r="F93" s="70"/>
      <c r="G93" s="70"/>
      <c r="H93" s="70"/>
      <c r="I93" s="70"/>
      <c r="J93" s="70"/>
      <c r="K93" s="70"/>
      <c r="L93" s="70"/>
      <c r="M93" s="70"/>
      <c r="N93" s="70"/>
    </row>
    <row r="94" spans="1:14" x14ac:dyDescent="0.25">
      <c r="A94" s="68"/>
      <c r="B94" s="70"/>
      <c r="C94" s="70"/>
      <c r="D94" s="70"/>
      <c r="E94" s="70"/>
      <c r="F94" s="70"/>
      <c r="G94" s="70"/>
      <c r="H94" s="70"/>
      <c r="I94" s="70"/>
      <c r="J94" s="70"/>
      <c r="K94" s="70"/>
      <c r="L94" s="70"/>
      <c r="M94" s="70"/>
      <c r="N94" s="70"/>
    </row>
    <row r="95" spans="1:14" x14ac:dyDescent="0.25">
      <c r="A95" s="68"/>
      <c r="B95" s="70"/>
      <c r="C95" s="70"/>
      <c r="D95" s="70"/>
      <c r="E95" s="70"/>
      <c r="F95" s="70"/>
      <c r="G95" s="70"/>
      <c r="H95" s="70"/>
      <c r="I95" s="70"/>
      <c r="J95" s="70"/>
      <c r="K95" s="70"/>
      <c r="L95" s="70"/>
      <c r="M95" s="70"/>
      <c r="N95" s="70"/>
    </row>
    <row r="96" spans="1:14" x14ac:dyDescent="0.25">
      <c r="A96" s="68"/>
      <c r="B96" s="70"/>
      <c r="C96" s="70"/>
      <c r="D96" s="70"/>
      <c r="E96" s="70"/>
      <c r="F96" s="70"/>
      <c r="G96" s="70"/>
      <c r="H96" s="70"/>
      <c r="I96" s="70"/>
      <c r="J96" s="70"/>
      <c r="K96" s="70"/>
      <c r="L96" s="70"/>
      <c r="M96" s="70"/>
      <c r="N96" s="70"/>
    </row>
    <row r="97" spans="1:14" x14ac:dyDescent="0.25">
      <c r="A97" s="68"/>
      <c r="B97" s="70"/>
      <c r="C97" s="70"/>
      <c r="D97" s="70"/>
      <c r="E97" s="70"/>
      <c r="F97" s="70"/>
      <c r="G97" s="70"/>
      <c r="H97" s="70"/>
      <c r="I97" s="70"/>
      <c r="J97" s="70"/>
      <c r="K97" s="70"/>
      <c r="L97" s="70"/>
      <c r="M97" s="70"/>
      <c r="N97" s="70"/>
    </row>
    <row r="98" spans="1:14" x14ac:dyDescent="0.25">
      <c r="A98" s="68"/>
      <c r="B98" s="70"/>
      <c r="C98" s="70"/>
      <c r="D98" s="70"/>
      <c r="E98" s="70"/>
      <c r="F98" s="70"/>
      <c r="G98" s="70"/>
      <c r="H98" s="70"/>
      <c r="I98" s="70"/>
      <c r="J98" s="70"/>
      <c r="K98" s="70"/>
      <c r="L98" s="70"/>
      <c r="M98" s="70"/>
      <c r="N98" s="70"/>
    </row>
    <row r="99" spans="1:14" x14ac:dyDescent="0.25">
      <c r="A99" s="68"/>
      <c r="B99" s="70"/>
      <c r="C99" s="70"/>
      <c r="D99" s="70"/>
      <c r="E99" s="70"/>
      <c r="F99" s="70"/>
      <c r="G99" s="70"/>
      <c r="H99" s="70"/>
      <c r="I99" s="70"/>
      <c r="J99" s="70"/>
      <c r="K99" s="70"/>
      <c r="L99" s="70"/>
      <c r="M99" s="70"/>
      <c r="N99" s="70"/>
    </row>
    <row r="100" spans="1:14" x14ac:dyDescent="0.25">
      <c r="A100" s="68"/>
      <c r="B100" s="70"/>
      <c r="C100" s="70"/>
      <c r="D100" s="70"/>
      <c r="E100" s="70"/>
      <c r="F100" s="70"/>
      <c r="G100" s="70"/>
      <c r="H100" s="70"/>
      <c r="I100" s="70"/>
      <c r="J100" s="70"/>
      <c r="K100" s="70"/>
      <c r="L100" s="70"/>
      <c r="M100" s="70"/>
      <c r="N100" s="70"/>
    </row>
    <row r="101" spans="1:14" x14ac:dyDescent="0.25">
      <c r="A101" s="68"/>
      <c r="B101" s="70"/>
      <c r="C101" s="70"/>
      <c r="D101" s="70"/>
      <c r="E101" s="70"/>
      <c r="F101" s="70"/>
      <c r="G101" s="70"/>
      <c r="H101" s="70"/>
      <c r="I101" s="70"/>
      <c r="J101" s="70"/>
      <c r="K101" s="70"/>
      <c r="L101" s="70"/>
      <c r="M101" s="70"/>
      <c r="N101" s="70"/>
    </row>
    <row r="102" spans="1:14" x14ac:dyDescent="0.25">
      <c r="A102" s="68"/>
      <c r="B102" s="70"/>
      <c r="C102" s="70"/>
      <c r="D102" s="70"/>
      <c r="E102" s="70"/>
      <c r="F102" s="70"/>
      <c r="G102" s="70"/>
      <c r="H102" s="70"/>
      <c r="I102" s="70"/>
      <c r="J102" s="70"/>
      <c r="K102" s="70"/>
      <c r="L102" s="70"/>
      <c r="M102" s="70"/>
      <c r="N102" s="70"/>
    </row>
    <row r="103" spans="1:14" x14ac:dyDescent="0.25">
      <c r="A103" s="68"/>
      <c r="B103" s="68"/>
      <c r="C103" s="68"/>
      <c r="D103" s="68"/>
      <c r="E103" s="68"/>
      <c r="F103" s="68"/>
      <c r="G103" s="68"/>
      <c r="H103" s="68"/>
      <c r="I103" s="68"/>
      <c r="J103" s="68"/>
      <c r="K103" s="68"/>
      <c r="L103" s="68"/>
      <c r="M103" s="68"/>
      <c r="N103" s="68"/>
    </row>
    <row r="104" spans="1:14" x14ac:dyDescent="0.25">
      <c r="A104" s="68"/>
      <c r="B104" s="68"/>
      <c r="C104" s="68"/>
      <c r="D104" s="68"/>
      <c r="E104" s="68"/>
      <c r="F104" s="68"/>
      <c r="G104" s="68"/>
      <c r="H104" s="68"/>
      <c r="I104" s="68"/>
      <c r="J104" s="68"/>
      <c r="K104" s="68"/>
      <c r="L104" s="68"/>
      <c r="M104" s="68"/>
      <c r="N104" s="68"/>
    </row>
    <row r="105" spans="1:14" x14ac:dyDescent="0.25">
      <c r="A105" s="68"/>
      <c r="B105" s="68"/>
      <c r="C105" s="68"/>
      <c r="D105" s="68"/>
      <c r="E105" s="68"/>
      <c r="F105" s="68"/>
      <c r="G105" s="68"/>
      <c r="H105" s="68"/>
      <c r="I105" s="68"/>
      <c r="J105" s="68"/>
      <c r="K105" s="68"/>
      <c r="L105" s="68"/>
      <c r="M105" s="68"/>
      <c r="N105" s="68"/>
    </row>
    <row r="106" spans="1:14" x14ac:dyDescent="0.25">
      <c r="A106" s="68"/>
      <c r="B106" s="68"/>
      <c r="C106" s="68"/>
      <c r="D106" s="68"/>
      <c r="E106" s="68"/>
      <c r="F106" s="68"/>
      <c r="G106" s="68"/>
      <c r="H106" s="68"/>
      <c r="I106" s="68"/>
      <c r="J106" s="68"/>
      <c r="K106" s="68"/>
      <c r="L106" s="68"/>
      <c r="M106" s="68"/>
      <c r="N106" s="68"/>
    </row>
    <row r="107" spans="1:14" x14ac:dyDescent="0.25">
      <c r="A107" s="68"/>
      <c r="B107" s="68"/>
      <c r="C107" s="68"/>
      <c r="D107" s="68"/>
      <c r="E107" s="68"/>
      <c r="F107" s="68"/>
      <c r="G107" s="68"/>
      <c r="H107" s="68"/>
      <c r="I107" s="68"/>
      <c r="J107" s="68"/>
      <c r="K107" s="68"/>
      <c r="L107" s="68"/>
      <c r="M107" s="68"/>
      <c r="N107" s="68"/>
    </row>
    <row r="108" spans="1:14" x14ac:dyDescent="0.25">
      <c r="A108" s="68"/>
      <c r="B108" s="68"/>
      <c r="C108" s="68"/>
      <c r="D108" s="68"/>
      <c r="E108" s="68"/>
      <c r="F108" s="68"/>
      <c r="G108" s="68"/>
      <c r="H108" s="68"/>
      <c r="I108" s="68"/>
      <c r="J108" s="68"/>
      <c r="K108" s="68"/>
      <c r="L108" s="68"/>
      <c r="M108" s="68"/>
      <c r="N108" s="68"/>
    </row>
    <row r="109" spans="1:14" x14ac:dyDescent="0.25">
      <c r="A109" s="68"/>
      <c r="B109" s="68"/>
      <c r="C109" s="68"/>
      <c r="D109" s="68"/>
      <c r="E109" s="68"/>
      <c r="F109" s="68"/>
      <c r="G109" s="68"/>
      <c r="H109" s="68"/>
      <c r="I109" s="68"/>
      <c r="J109" s="68"/>
      <c r="K109" s="68"/>
      <c r="L109" s="68"/>
      <c r="M109" s="68"/>
      <c r="N109" s="68"/>
    </row>
  </sheetData>
  <mergeCells count="15">
    <mergeCell ref="B71:D71"/>
    <mergeCell ref="B72:D72"/>
    <mergeCell ref="B73:D73"/>
    <mergeCell ref="B74:D74"/>
    <mergeCell ref="A76:D76"/>
    <mergeCell ref="B39:D39"/>
    <mergeCell ref="B46:D46"/>
    <mergeCell ref="B53:D53"/>
    <mergeCell ref="B60:D60"/>
    <mergeCell ref="B62:D62"/>
    <mergeCell ref="B5:D5"/>
    <mergeCell ref="B7:D7"/>
    <mergeCell ref="B17:D17"/>
    <mergeCell ref="B19:D19"/>
    <mergeCell ref="B34:D34"/>
  </mergeCells>
  <dataValidations count="2">
    <dataValidation type="list" sqref="C3" xr:uid="{00000000-0002-0000-0800-000000000000}">
      <formula1>"Elmwood,Maple Court,Birchwood,Property 4,Property 5,All Properties (Consolidated)"</formula1>
      <formula2>0</formula2>
    </dataValidation>
    <dataValidation type="list" sqref="C4" xr:uid="{00000000-0002-0000-0800-000001000000}">
      <formula1>"P01 Jan 2026,P02 Feb 2026,P03 Mar 2026,P04 Apr 2026,P05 May 2026,P06 Jun 2026,P07 Jul 2026,P08 Aug 2026,P09 Sep 2026,P10 Oct 2026,P11 Nov 2026,P12 Dec 2026,All Periods (Annual)"</formula1>
      <formula2>0</formula2>
    </dataValidation>
  </dataValidations>
  <pageMargins left="0.5" right="0.5" top="0.5" bottom="0.5" header="0.511811023622047" footer="0.511811023622047"/>
  <pageSetup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Start Here</vt:lpstr>
      <vt:lpstr>Elmwood</vt:lpstr>
      <vt:lpstr>Maple Court</vt:lpstr>
      <vt:lpstr>Birchwood</vt:lpstr>
      <vt:lpstr>Property 4</vt:lpstr>
      <vt:lpstr>Property 5</vt:lpstr>
      <vt:lpstr>Multi-Property</vt:lpstr>
      <vt:lpstr>Simplified Summary</vt:lpstr>
      <vt:lpstr>Detailed Statement</vt:lpstr>
      <vt:lpstr>Year-End</vt:lpstr>
      <vt:lpstr>Elmwood!Print_Area</vt:lpstr>
      <vt:lpstr>'Multi-Property'!Print_Area</vt:lpstr>
      <vt:lpstr>'Simplified Summary'!Print_Area</vt:lpstr>
      <vt:lpstr>'Year-End'!Print_Area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Hemant Kumar</cp:lastModifiedBy>
  <cp:revision>0</cp:revision>
  <dcterms:created xsi:type="dcterms:W3CDTF">2026-05-19T12:45:50Z</dcterms:created>
  <dcterms:modified xsi:type="dcterms:W3CDTF">2026-05-21T17:39:36Z</dcterms:modified>
  <dc:language>en-US</dc:language>
</cp:coreProperties>
</file>